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7579_67ea0abe46719" sheetId="1" r:id="rId1"/>
  </sheets>
  <definedNames>
    <definedName name="_xlnm._FilterDatabase" localSheetId="0" hidden="1">'7579_67ea0abe46719'!$A$2:$E$1185</definedName>
  </definedNames>
  <calcPr calcId="144525"/>
</workbook>
</file>

<file path=xl/sharedStrings.xml><?xml version="1.0" encoding="utf-8"?>
<sst xmlns="http://schemas.openxmlformats.org/spreadsheetml/2006/main" count="1189" uniqueCount="11">
  <si>
    <t>澄迈县2025年专职社区工作者招聘考试
通过资格初审人员名单</t>
  </si>
  <si>
    <t>序号</t>
  </si>
  <si>
    <t>姓名</t>
  </si>
  <si>
    <t>报考号</t>
  </si>
  <si>
    <t>岗位代码</t>
  </si>
  <si>
    <t>岗位名称</t>
  </si>
  <si>
    <t>专职社区工作者2</t>
  </si>
  <si>
    <t>专职社区工作者1</t>
  </si>
  <si>
    <t>专职社区工作者5</t>
  </si>
  <si>
    <t>专职社区工作者3</t>
  </si>
  <si>
    <t>专职社区工作者4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</si>
</sst>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57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5"/>
  <sheetViews>
    <sheetView tabSelected="1" workbookViewId="0">
      <selection activeCell="G9" sqref="G9"/>
    </sheetView>
  </sheetViews>
  <sheetFormatPr defaultColWidth="9" defaultRowHeight="13.5" outlineLevelCol="4"/>
  <cols>
    <col min="1" max="2" width="9" style="1"/>
    <col min="3" max="3" width="28.5" style="1" customWidth="1"/>
    <col min="4" max="4" width="9" style="1"/>
    <col min="5" max="5" width="23" style="1" customWidth="1"/>
  </cols>
  <sheetData>
    <row r="1" ht="51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5" t="str">
        <f>"王润叶"</f>
        <v>王润叶</v>
      </c>
      <c r="C3" s="5" t="str">
        <f>"75792025032409031860815"</f>
        <v>75792025032409031860815</v>
      </c>
      <c r="D3" s="5" t="str">
        <f>"201"</f>
        <v>201</v>
      </c>
      <c r="E3" s="5" t="s">
        <v>6</v>
      </c>
    </row>
    <row r="4" spans="1:5">
      <c r="A4" s="5">
        <v>2</v>
      </c>
      <c r="B4" s="5" t="str">
        <f>"王艺橦"</f>
        <v>王艺橦</v>
      </c>
      <c r="C4" s="5" t="str">
        <f>"75792025032409060560845"</f>
        <v>75792025032409060560845</v>
      </c>
      <c r="D4" s="5" t="str">
        <f>"201"</f>
        <v>201</v>
      </c>
      <c r="E4" s="5" t="s">
        <v>6</v>
      </c>
    </row>
    <row r="5" spans="1:5">
      <c r="A5" s="5">
        <v>3</v>
      </c>
      <c r="B5" s="5" t="str">
        <f>"黄立"</f>
        <v>黄立</v>
      </c>
      <c r="C5" s="5" t="str">
        <f>"75792025032409014460802"</f>
        <v>75792025032409014460802</v>
      </c>
      <c r="D5" s="5" t="str">
        <f>"101"</f>
        <v>101</v>
      </c>
      <c r="E5" s="5" t="s">
        <v>7</v>
      </c>
    </row>
    <row r="6" spans="1:5">
      <c r="A6" s="5">
        <v>4</v>
      </c>
      <c r="B6" s="5" t="str">
        <f>"周忠喜"</f>
        <v>周忠喜</v>
      </c>
      <c r="C6" s="5" t="str">
        <f>"75792025032409160260924"</f>
        <v>75792025032409160260924</v>
      </c>
      <c r="D6" s="5" t="str">
        <f>"501"</f>
        <v>501</v>
      </c>
      <c r="E6" s="5" t="s">
        <v>8</v>
      </c>
    </row>
    <row r="7" spans="1:5">
      <c r="A7" s="5">
        <v>5</v>
      </c>
      <c r="B7" s="5" t="str">
        <f>"符一鸣"</f>
        <v>符一鸣</v>
      </c>
      <c r="C7" s="5" t="str">
        <f>"75792025032409054560842"</f>
        <v>75792025032409054560842</v>
      </c>
      <c r="D7" s="5" t="str">
        <f>"501"</f>
        <v>501</v>
      </c>
      <c r="E7" s="5" t="s">
        <v>8</v>
      </c>
    </row>
    <row r="8" spans="1:5">
      <c r="A8" s="5">
        <v>6</v>
      </c>
      <c r="B8" s="5" t="str">
        <f>"黄泽武"</f>
        <v>黄泽武</v>
      </c>
      <c r="C8" s="5" t="str">
        <f>"75792025032409160260926"</f>
        <v>75792025032409160260926</v>
      </c>
      <c r="D8" s="5" t="str">
        <f>"201"</f>
        <v>201</v>
      </c>
      <c r="E8" s="5" t="s">
        <v>6</v>
      </c>
    </row>
    <row r="9" spans="1:5">
      <c r="A9" s="5">
        <v>7</v>
      </c>
      <c r="B9" s="5" t="str">
        <f>"吴柳冰"</f>
        <v>吴柳冰</v>
      </c>
      <c r="C9" s="5" t="str">
        <f>"75792025032409264961015"</f>
        <v>75792025032409264961015</v>
      </c>
      <c r="D9" s="5" t="str">
        <f>"201"</f>
        <v>201</v>
      </c>
      <c r="E9" s="5" t="s">
        <v>6</v>
      </c>
    </row>
    <row r="10" spans="1:5">
      <c r="A10" s="5">
        <v>8</v>
      </c>
      <c r="B10" s="5" t="str">
        <f>"陈汉"</f>
        <v>陈汉</v>
      </c>
      <c r="C10" s="5" t="str">
        <f>"75792025032409152460921"</f>
        <v>75792025032409152460921</v>
      </c>
      <c r="D10" s="5" t="str">
        <f>"201"</f>
        <v>201</v>
      </c>
      <c r="E10" s="5" t="s">
        <v>6</v>
      </c>
    </row>
    <row r="11" spans="1:5">
      <c r="A11" s="5">
        <v>9</v>
      </c>
      <c r="B11" s="5" t="str">
        <f>"王妃"</f>
        <v>王妃</v>
      </c>
      <c r="C11" s="5" t="str">
        <f>"75792025032409265261016"</f>
        <v>75792025032409265261016</v>
      </c>
      <c r="D11" s="5" t="str">
        <f>"501"</f>
        <v>501</v>
      </c>
      <c r="E11" s="5" t="s">
        <v>8</v>
      </c>
    </row>
    <row r="12" spans="1:5">
      <c r="A12" s="5">
        <v>10</v>
      </c>
      <c r="B12" s="5" t="str">
        <f>"周小慧"</f>
        <v>周小慧</v>
      </c>
      <c r="C12" s="5" t="str">
        <f>"75792025032409222060975"</f>
        <v>75792025032409222060975</v>
      </c>
      <c r="D12" s="5" t="str">
        <f>"501"</f>
        <v>501</v>
      </c>
      <c r="E12" s="5" t="s">
        <v>8</v>
      </c>
    </row>
    <row r="13" spans="1:5">
      <c r="A13" s="5">
        <v>11</v>
      </c>
      <c r="B13" s="5" t="str">
        <f>"王小雪"</f>
        <v>王小雪</v>
      </c>
      <c r="C13" s="5" t="str">
        <f>"75792025032409114660897"</f>
        <v>75792025032409114660897</v>
      </c>
      <c r="D13" s="5" t="str">
        <f>"201"</f>
        <v>201</v>
      </c>
      <c r="E13" s="5" t="s">
        <v>6</v>
      </c>
    </row>
    <row r="14" spans="1:5">
      <c r="A14" s="5">
        <v>12</v>
      </c>
      <c r="B14" s="5" t="str">
        <f>"蔡岱京"</f>
        <v>蔡岱京</v>
      </c>
      <c r="C14" s="5" t="str">
        <f>"75792025032409164960931"</f>
        <v>75792025032409164960931</v>
      </c>
      <c r="D14" s="5" t="str">
        <f>"501"</f>
        <v>501</v>
      </c>
      <c r="E14" s="5" t="s">
        <v>8</v>
      </c>
    </row>
    <row r="15" spans="1:5">
      <c r="A15" s="5">
        <v>13</v>
      </c>
      <c r="B15" s="5" t="str">
        <f>"郑永超"</f>
        <v>郑永超</v>
      </c>
      <c r="C15" s="5" t="str">
        <f>"75792025032409193560952"</f>
        <v>75792025032409193560952</v>
      </c>
      <c r="D15" s="5" t="str">
        <f>"301"</f>
        <v>301</v>
      </c>
      <c r="E15" s="5" t="s">
        <v>9</v>
      </c>
    </row>
    <row r="16" spans="1:5">
      <c r="A16" s="5">
        <v>14</v>
      </c>
      <c r="B16" s="5" t="str">
        <f>"曾令顺"</f>
        <v>曾令顺</v>
      </c>
      <c r="C16" s="5" t="str">
        <f>"75792025032409270961019"</f>
        <v>75792025032409270961019</v>
      </c>
      <c r="D16" s="5" t="str">
        <f>"101"</f>
        <v>101</v>
      </c>
      <c r="E16" s="5" t="s">
        <v>7</v>
      </c>
    </row>
    <row r="17" spans="1:5">
      <c r="A17" s="5">
        <v>15</v>
      </c>
      <c r="B17" s="5" t="str">
        <f>"谢圣帝"</f>
        <v>谢圣帝</v>
      </c>
      <c r="C17" s="5" t="str">
        <f>"75792025032409283561032"</f>
        <v>75792025032409283561032</v>
      </c>
      <c r="D17" s="5" t="str">
        <f>"501"</f>
        <v>501</v>
      </c>
      <c r="E17" s="5" t="s">
        <v>8</v>
      </c>
    </row>
    <row r="18" spans="1:5">
      <c r="A18" s="5">
        <v>16</v>
      </c>
      <c r="B18" s="5" t="str">
        <f>"刘仪"</f>
        <v>刘仪</v>
      </c>
      <c r="C18" s="5" t="str">
        <f>"75792025032409070460851"</f>
        <v>75792025032409070460851</v>
      </c>
      <c r="D18" s="5" t="str">
        <f>"501"</f>
        <v>501</v>
      </c>
      <c r="E18" s="5" t="s">
        <v>8</v>
      </c>
    </row>
    <row r="19" spans="1:5">
      <c r="A19" s="5">
        <v>17</v>
      </c>
      <c r="B19" s="5" t="str">
        <f>"王婷"</f>
        <v>王婷</v>
      </c>
      <c r="C19" s="5" t="str">
        <f>"75792025032409011760798"</f>
        <v>75792025032409011760798</v>
      </c>
      <c r="D19" s="5" t="str">
        <f>"201"</f>
        <v>201</v>
      </c>
      <c r="E19" s="5" t="s">
        <v>6</v>
      </c>
    </row>
    <row r="20" spans="1:5">
      <c r="A20" s="5">
        <v>18</v>
      </c>
      <c r="B20" s="5" t="str">
        <f>"沈舒敏"</f>
        <v>沈舒敏</v>
      </c>
      <c r="C20" s="5" t="str">
        <f>"75792025032409320461056"</f>
        <v>75792025032409320461056</v>
      </c>
      <c r="D20" s="5" t="str">
        <f>"501"</f>
        <v>501</v>
      </c>
      <c r="E20" s="5" t="s">
        <v>8</v>
      </c>
    </row>
    <row r="21" spans="1:5">
      <c r="A21" s="5">
        <v>19</v>
      </c>
      <c r="B21" s="5" t="str">
        <f>"王菊转"</f>
        <v>王菊转</v>
      </c>
      <c r="C21" s="5" t="str">
        <f>"75792025032409085460868"</f>
        <v>75792025032409085460868</v>
      </c>
      <c r="D21" s="5" t="str">
        <f>"501"</f>
        <v>501</v>
      </c>
      <c r="E21" s="5" t="s">
        <v>8</v>
      </c>
    </row>
    <row r="22" spans="1:5">
      <c r="A22" s="5">
        <v>20</v>
      </c>
      <c r="B22" s="5" t="str">
        <f>"张嘉婧"</f>
        <v>张嘉婧</v>
      </c>
      <c r="C22" s="5" t="str">
        <f>"75792025032409165460933"</f>
        <v>75792025032409165460933</v>
      </c>
      <c r="D22" s="5" t="str">
        <f>"201"</f>
        <v>201</v>
      </c>
      <c r="E22" s="5" t="s">
        <v>6</v>
      </c>
    </row>
    <row r="23" spans="1:5">
      <c r="A23" s="5">
        <v>21</v>
      </c>
      <c r="B23" s="5" t="str">
        <f>"莫秀铖"</f>
        <v>莫秀铖</v>
      </c>
      <c r="C23" s="5" t="str">
        <f>"75792025032409354961081"</f>
        <v>75792025032409354961081</v>
      </c>
      <c r="D23" s="5" t="str">
        <f>"401"</f>
        <v>401</v>
      </c>
      <c r="E23" s="5" t="s">
        <v>10</v>
      </c>
    </row>
    <row r="24" spans="1:5">
      <c r="A24" s="5">
        <v>22</v>
      </c>
      <c r="B24" s="5" t="str">
        <f>"罗圣山"</f>
        <v>罗圣山</v>
      </c>
      <c r="C24" s="5" t="str">
        <f>"75792025032409463061169"</f>
        <v>75792025032409463061169</v>
      </c>
      <c r="D24" s="5" t="str">
        <f>"201"</f>
        <v>201</v>
      </c>
      <c r="E24" s="5" t="s">
        <v>6</v>
      </c>
    </row>
    <row r="25" spans="1:5">
      <c r="A25" s="5">
        <v>23</v>
      </c>
      <c r="B25" s="5" t="str">
        <f>"王小红"</f>
        <v>王小红</v>
      </c>
      <c r="C25" s="5" t="str">
        <f>"75792025032409423261121"</f>
        <v>75792025032409423261121</v>
      </c>
      <c r="D25" s="5" t="str">
        <f>"101"</f>
        <v>101</v>
      </c>
      <c r="E25" s="5" t="s">
        <v>7</v>
      </c>
    </row>
    <row r="26" spans="1:5">
      <c r="A26" s="5">
        <v>24</v>
      </c>
      <c r="B26" s="5" t="str">
        <f>"符小梦"</f>
        <v>符小梦</v>
      </c>
      <c r="C26" s="5" t="str">
        <f>"75792025032409280961027"</f>
        <v>75792025032409280961027</v>
      </c>
      <c r="D26" s="5" t="str">
        <f>"501"</f>
        <v>501</v>
      </c>
      <c r="E26" s="5" t="s">
        <v>8</v>
      </c>
    </row>
    <row r="27" spans="1:5">
      <c r="A27" s="5">
        <v>25</v>
      </c>
      <c r="B27" s="5" t="str">
        <f>"冯志钠"</f>
        <v>冯志钠</v>
      </c>
      <c r="C27" s="5" t="str">
        <f>"75792025032409460861161"</f>
        <v>75792025032409460861161</v>
      </c>
      <c r="D27" s="5" t="str">
        <f>"301"</f>
        <v>301</v>
      </c>
      <c r="E27" s="5" t="s">
        <v>9</v>
      </c>
    </row>
    <row r="28" spans="1:5">
      <c r="A28" s="5">
        <v>26</v>
      </c>
      <c r="B28" s="5" t="str">
        <f>"黄颖"</f>
        <v>黄颖</v>
      </c>
      <c r="C28" s="5" t="str">
        <f>"75792025032409511561203"</f>
        <v>75792025032409511561203</v>
      </c>
      <c r="D28" s="5" t="str">
        <f>"501"</f>
        <v>501</v>
      </c>
      <c r="E28" s="5" t="s">
        <v>8</v>
      </c>
    </row>
    <row r="29" spans="1:5">
      <c r="A29" s="5">
        <v>27</v>
      </c>
      <c r="B29" s="5" t="str">
        <f>"王素素"</f>
        <v>王素素</v>
      </c>
      <c r="C29" s="5" t="str">
        <f>"75792025032410032761295"</f>
        <v>75792025032410032761295</v>
      </c>
      <c r="D29" s="5" t="str">
        <f>"501"</f>
        <v>501</v>
      </c>
      <c r="E29" s="5" t="s">
        <v>8</v>
      </c>
    </row>
    <row r="30" spans="1:5">
      <c r="A30" s="5">
        <v>28</v>
      </c>
      <c r="B30" s="5" t="str">
        <f>"陈益枫"</f>
        <v>陈益枫</v>
      </c>
      <c r="C30" s="5" t="str">
        <f>"75792025032410001061268"</f>
        <v>75792025032410001061268</v>
      </c>
      <c r="D30" s="5" t="str">
        <f>"501"</f>
        <v>501</v>
      </c>
      <c r="E30" s="5" t="s">
        <v>8</v>
      </c>
    </row>
    <row r="31" spans="1:5">
      <c r="A31" s="5">
        <v>29</v>
      </c>
      <c r="B31" s="5" t="str">
        <f>"蔡笃颖"</f>
        <v>蔡笃颖</v>
      </c>
      <c r="C31" s="5" t="str">
        <f>"75792025032409483261186"</f>
        <v>75792025032409483261186</v>
      </c>
      <c r="D31" s="5" t="str">
        <f>"101"</f>
        <v>101</v>
      </c>
      <c r="E31" s="5" t="s">
        <v>7</v>
      </c>
    </row>
    <row r="32" spans="1:5">
      <c r="A32" s="5">
        <v>30</v>
      </c>
      <c r="B32" s="5" t="str">
        <f>"李利婷"</f>
        <v>李利婷</v>
      </c>
      <c r="C32" s="5" t="str">
        <f>"75792025032409444061145"</f>
        <v>75792025032409444061145</v>
      </c>
      <c r="D32" s="5" t="str">
        <f>"201"</f>
        <v>201</v>
      </c>
      <c r="E32" s="5" t="s">
        <v>6</v>
      </c>
    </row>
    <row r="33" spans="1:5">
      <c r="A33" s="5">
        <v>31</v>
      </c>
      <c r="B33" s="5" t="str">
        <f>"陈炫岳"</f>
        <v>陈炫岳</v>
      </c>
      <c r="C33" s="5" t="str">
        <f>"75792025032409051560832"</f>
        <v>75792025032409051560832</v>
      </c>
      <c r="D33" s="5" t="str">
        <f>"501"</f>
        <v>501</v>
      </c>
      <c r="E33" s="5" t="s">
        <v>8</v>
      </c>
    </row>
    <row r="34" spans="1:5">
      <c r="A34" s="5">
        <v>32</v>
      </c>
      <c r="B34" s="5" t="str">
        <f>"王仕礼"</f>
        <v>王仕礼</v>
      </c>
      <c r="C34" s="5" t="str">
        <f>"75792025032409553161228"</f>
        <v>75792025032409553161228</v>
      </c>
      <c r="D34" s="5" t="str">
        <f>"201"</f>
        <v>201</v>
      </c>
      <c r="E34" s="5" t="s">
        <v>6</v>
      </c>
    </row>
    <row r="35" spans="1:5">
      <c r="A35" s="5">
        <v>33</v>
      </c>
      <c r="B35" s="5" t="str">
        <f>"谢小亮"</f>
        <v>谢小亮</v>
      </c>
      <c r="C35" s="5" t="str">
        <f>"75792025032409173560938"</f>
        <v>75792025032409173560938</v>
      </c>
      <c r="D35" s="5" t="str">
        <f t="shared" ref="D35:D42" si="0">"501"</f>
        <v>501</v>
      </c>
      <c r="E35" s="5" t="s">
        <v>8</v>
      </c>
    </row>
    <row r="36" spans="1:5">
      <c r="A36" s="5">
        <v>34</v>
      </c>
      <c r="B36" s="5" t="str">
        <f>"王素朗"</f>
        <v>王素朗</v>
      </c>
      <c r="C36" s="5" t="str">
        <f>"75792025032409440861139"</f>
        <v>75792025032409440861139</v>
      </c>
      <c r="D36" s="5" t="str">
        <f t="shared" si="0"/>
        <v>501</v>
      </c>
      <c r="E36" s="5" t="s">
        <v>8</v>
      </c>
    </row>
    <row r="37" spans="1:5">
      <c r="A37" s="5">
        <v>35</v>
      </c>
      <c r="B37" s="5" t="str">
        <f>"陈雪琴"</f>
        <v>陈雪琴</v>
      </c>
      <c r="C37" s="5" t="str">
        <f>"75792025032410082161339"</f>
        <v>75792025032410082161339</v>
      </c>
      <c r="D37" s="5" t="str">
        <f t="shared" si="0"/>
        <v>501</v>
      </c>
      <c r="E37" s="5" t="s">
        <v>8</v>
      </c>
    </row>
    <row r="38" spans="1:5">
      <c r="A38" s="5">
        <v>36</v>
      </c>
      <c r="B38" s="5" t="str">
        <f>"王昫"</f>
        <v>王昫</v>
      </c>
      <c r="C38" s="5" t="str">
        <f>"75792025032409585261252"</f>
        <v>75792025032409585261252</v>
      </c>
      <c r="D38" s="5" t="str">
        <f t="shared" si="0"/>
        <v>501</v>
      </c>
      <c r="E38" s="5" t="s">
        <v>8</v>
      </c>
    </row>
    <row r="39" spans="1:5">
      <c r="A39" s="5">
        <v>37</v>
      </c>
      <c r="B39" s="5" t="str">
        <f>"沈振学"</f>
        <v>沈振学</v>
      </c>
      <c r="C39" s="5" t="str">
        <f>"75792025032410104761364"</f>
        <v>75792025032410104761364</v>
      </c>
      <c r="D39" s="5" t="str">
        <f t="shared" si="0"/>
        <v>501</v>
      </c>
      <c r="E39" s="5" t="s">
        <v>8</v>
      </c>
    </row>
    <row r="40" spans="1:5">
      <c r="A40" s="5">
        <v>38</v>
      </c>
      <c r="B40" s="5" t="str">
        <f>"徐飞"</f>
        <v>徐飞</v>
      </c>
      <c r="C40" s="5" t="str">
        <f>"75792025032409050860831"</f>
        <v>75792025032409050860831</v>
      </c>
      <c r="D40" s="5" t="str">
        <f t="shared" si="0"/>
        <v>501</v>
      </c>
      <c r="E40" s="5" t="s">
        <v>8</v>
      </c>
    </row>
    <row r="41" spans="1:5">
      <c r="A41" s="5">
        <v>39</v>
      </c>
      <c r="B41" s="5" t="str">
        <f>"王祥助"</f>
        <v>王祥助</v>
      </c>
      <c r="C41" s="5" t="str">
        <f>"75792025032410021561289"</f>
        <v>75792025032410021561289</v>
      </c>
      <c r="D41" s="5" t="str">
        <f t="shared" si="0"/>
        <v>501</v>
      </c>
      <c r="E41" s="5" t="s">
        <v>8</v>
      </c>
    </row>
    <row r="42" spans="1:5">
      <c r="A42" s="5">
        <v>40</v>
      </c>
      <c r="B42" s="5" t="str">
        <f>"陈新芳"</f>
        <v>陈新芳</v>
      </c>
      <c r="C42" s="5" t="str">
        <f>"75792025032410034061297"</f>
        <v>75792025032410034061297</v>
      </c>
      <c r="D42" s="5" t="str">
        <f t="shared" si="0"/>
        <v>501</v>
      </c>
      <c r="E42" s="5" t="s">
        <v>8</v>
      </c>
    </row>
    <row r="43" spans="1:5">
      <c r="A43" s="5">
        <v>41</v>
      </c>
      <c r="B43" s="5" t="str">
        <f>"曾健"</f>
        <v>曾健</v>
      </c>
      <c r="C43" s="5" t="str">
        <f>"75792025032409462761166"</f>
        <v>75792025032409462761166</v>
      </c>
      <c r="D43" s="5" t="str">
        <f>"201"</f>
        <v>201</v>
      </c>
      <c r="E43" s="5" t="s">
        <v>6</v>
      </c>
    </row>
    <row r="44" spans="1:5">
      <c r="A44" s="5">
        <v>42</v>
      </c>
      <c r="B44" s="5" t="str">
        <f>"曾克"</f>
        <v>曾克</v>
      </c>
      <c r="C44" s="5" t="str">
        <f>"75792025032410081661338"</f>
        <v>75792025032410081661338</v>
      </c>
      <c r="D44" s="5" t="str">
        <f>"401"</f>
        <v>401</v>
      </c>
      <c r="E44" s="5" t="s">
        <v>10</v>
      </c>
    </row>
    <row r="45" spans="1:5">
      <c r="A45" s="5">
        <v>43</v>
      </c>
      <c r="B45" s="5" t="str">
        <f>"蒙海梅"</f>
        <v>蒙海梅</v>
      </c>
      <c r="C45" s="5" t="str">
        <f>"75792025032410052661306"</f>
        <v>75792025032410052661306</v>
      </c>
      <c r="D45" s="5" t="str">
        <f>"101"</f>
        <v>101</v>
      </c>
      <c r="E45" s="5" t="s">
        <v>7</v>
      </c>
    </row>
    <row r="46" spans="1:5">
      <c r="A46" s="5">
        <v>44</v>
      </c>
      <c r="B46" s="5" t="str">
        <f>"蔡杏"</f>
        <v>蔡杏</v>
      </c>
      <c r="C46" s="5" t="str">
        <f>"75792025032410150061399"</f>
        <v>75792025032410150061399</v>
      </c>
      <c r="D46" s="5" t="str">
        <f>"501"</f>
        <v>501</v>
      </c>
      <c r="E46" s="5" t="s">
        <v>8</v>
      </c>
    </row>
    <row r="47" spans="1:5">
      <c r="A47" s="5">
        <v>45</v>
      </c>
      <c r="B47" s="5" t="str">
        <f>"陈荣澜"</f>
        <v>陈荣澜</v>
      </c>
      <c r="C47" s="5" t="str">
        <f>"75792025032410272261489"</f>
        <v>75792025032410272261489</v>
      </c>
      <c r="D47" s="5" t="str">
        <f>"201"</f>
        <v>201</v>
      </c>
      <c r="E47" s="5" t="s">
        <v>6</v>
      </c>
    </row>
    <row r="48" spans="1:5">
      <c r="A48" s="5">
        <v>46</v>
      </c>
      <c r="B48" s="5" t="str">
        <f>"赵银"</f>
        <v>赵银</v>
      </c>
      <c r="C48" s="5" t="str">
        <f>"75792025032409444061144"</f>
        <v>75792025032409444061144</v>
      </c>
      <c r="D48" s="5" t="str">
        <f>"501"</f>
        <v>501</v>
      </c>
      <c r="E48" s="5" t="s">
        <v>8</v>
      </c>
    </row>
    <row r="49" spans="1:5">
      <c r="A49" s="5">
        <v>47</v>
      </c>
      <c r="B49" s="5" t="str">
        <f>"王莹"</f>
        <v>王莹</v>
      </c>
      <c r="C49" s="5" t="str">
        <f>"75792025032410034261298"</f>
        <v>75792025032410034261298</v>
      </c>
      <c r="D49" s="5" t="str">
        <f>"201"</f>
        <v>201</v>
      </c>
      <c r="E49" s="5" t="s">
        <v>6</v>
      </c>
    </row>
    <row r="50" spans="1:5">
      <c r="A50" s="5">
        <v>48</v>
      </c>
      <c r="B50" s="5" t="str">
        <f>"张家煦"</f>
        <v>张家煦</v>
      </c>
      <c r="C50" s="5" t="str">
        <f>"75792025032410175661418"</f>
        <v>75792025032410175661418</v>
      </c>
      <c r="D50" s="5" t="str">
        <f>"501"</f>
        <v>501</v>
      </c>
      <c r="E50" s="5" t="s">
        <v>8</v>
      </c>
    </row>
    <row r="51" spans="1:5">
      <c r="A51" s="5">
        <v>49</v>
      </c>
      <c r="B51" s="5" t="str">
        <f>"王微"</f>
        <v>王微</v>
      </c>
      <c r="C51" s="5" t="str">
        <f>"75792025032409594861265"</f>
        <v>75792025032409594861265</v>
      </c>
      <c r="D51" s="5" t="str">
        <f>"501"</f>
        <v>501</v>
      </c>
      <c r="E51" s="5" t="s">
        <v>8</v>
      </c>
    </row>
    <row r="52" spans="1:5">
      <c r="A52" s="5">
        <v>50</v>
      </c>
      <c r="B52" s="5" t="str">
        <f>"陈莹"</f>
        <v>陈莹</v>
      </c>
      <c r="C52" s="5" t="str">
        <f>"75792025032409471861174"</f>
        <v>75792025032409471861174</v>
      </c>
      <c r="D52" s="5" t="str">
        <f>"201"</f>
        <v>201</v>
      </c>
      <c r="E52" s="5" t="s">
        <v>6</v>
      </c>
    </row>
    <row r="53" spans="1:5">
      <c r="A53" s="5">
        <v>51</v>
      </c>
      <c r="B53" s="5" t="str">
        <f>"王少琪"</f>
        <v>王少琪</v>
      </c>
      <c r="C53" s="5" t="str">
        <f>"75792025032409264261012"</f>
        <v>75792025032409264261012</v>
      </c>
      <c r="D53" s="5" t="str">
        <f>"501"</f>
        <v>501</v>
      </c>
      <c r="E53" s="5" t="s">
        <v>8</v>
      </c>
    </row>
    <row r="54" spans="1:5">
      <c r="A54" s="5">
        <v>52</v>
      </c>
      <c r="B54" s="5" t="str">
        <f>"曾小葵"</f>
        <v>曾小葵</v>
      </c>
      <c r="C54" s="5" t="str">
        <f>"75792025032410421461604"</f>
        <v>75792025032410421461604</v>
      </c>
      <c r="D54" s="5" t="str">
        <f>"501"</f>
        <v>501</v>
      </c>
      <c r="E54" s="5" t="s">
        <v>8</v>
      </c>
    </row>
    <row r="55" spans="1:5">
      <c r="A55" s="5">
        <v>53</v>
      </c>
      <c r="B55" s="5" t="str">
        <f>"黄琼蔓"</f>
        <v>黄琼蔓</v>
      </c>
      <c r="C55" s="5" t="str">
        <f>"75792025032410310261517"</f>
        <v>75792025032410310261517</v>
      </c>
      <c r="D55" s="5" t="str">
        <f>"501"</f>
        <v>501</v>
      </c>
      <c r="E55" s="5" t="s">
        <v>8</v>
      </c>
    </row>
    <row r="56" spans="1:5">
      <c r="A56" s="5">
        <v>54</v>
      </c>
      <c r="B56" s="5" t="str">
        <f>"曾岳"</f>
        <v>曾岳</v>
      </c>
      <c r="C56" s="5" t="str">
        <f>"75792025032410492861657"</f>
        <v>75792025032410492861657</v>
      </c>
      <c r="D56" s="5" t="str">
        <f>"501"</f>
        <v>501</v>
      </c>
      <c r="E56" s="5" t="s">
        <v>8</v>
      </c>
    </row>
    <row r="57" spans="1:5">
      <c r="A57" s="5">
        <v>55</v>
      </c>
      <c r="B57" s="5" t="str">
        <f>"王甫潮"</f>
        <v>王甫潮</v>
      </c>
      <c r="C57" s="5" t="str">
        <f>"75792025032410323961533"</f>
        <v>75792025032410323961533</v>
      </c>
      <c r="D57" s="5" t="str">
        <f>"201"</f>
        <v>201</v>
      </c>
      <c r="E57" s="5" t="s">
        <v>6</v>
      </c>
    </row>
    <row r="58" spans="1:5">
      <c r="A58" s="5">
        <v>56</v>
      </c>
      <c r="B58" s="5" t="str">
        <f>"邱垂慧"</f>
        <v>邱垂慧</v>
      </c>
      <c r="C58" s="5" t="str">
        <f>"75792025032410153561401"</f>
        <v>75792025032410153561401</v>
      </c>
      <c r="D58" s="5" t="str">
        <f>"201"</f>
        <v>201</v>
      </c>
      <c r="E58" s="5" t="s">
        <v>6</v>
      </c>
    </row>
    <row r="59" spans="1:5">
      <c r="A59" s="5">
        <v>57</v>
      </c>
      <c r="B59" s="5" t="str">
        <f>"李日浩"</f>
        <v>李日浩</v>
      </c>
      <c r="C59" s="5" t="str">
        <f>"75792025032410194061427"</f>
        <v>75792025032410194061427</v>
      </c>
      <c r="D59" s="5" t="str">
        <f>"501"</f>
        <v>501</v>
      </c>
      <c r="E59" s="5" t="s">
        <v>8</v>
      </c>
    </row>
    <row r="60" spans="1:5">
      <c r="A60" s="5">
        <v>58</v>
      </c>
      <c r="B60" s="5" t="str">
        <f>"曾裕茏"</f>
        <v>曾裕茏</v>
      </c>
      <c r="C60" s="5" t="str">
        <f>"75792025032410492761655"</f>
        <v>75792025032410492761655</v>
      </c>
      <c r="D60" s="5" t="str">
        <f>"201"</f>
        <v>201</v>
      </c>
      <c r="E60" s="5" t="s">
        <v>6</v>
      </c>
    </row>
    <row r="61" spans="1:5">
      <c r="A61" s="5">
        <v>59</v>
      </c>
      <c r="B61" s="5" t="str">
        <f>"王雪花"</f>
        <v>王雪花</v>
      </c>
      <c r="C61" s="5" t="str">
        <f>"75792025032410020861284"</f>
        <v>75792025032410020861284</v>
      </c>
      <c r="D61" s="5" t="str">
        <f>"501"</f>
        <v>501</v>
      </c>
      <c r="E61" s="5" t="s">
        <v>8</v>
      </c>
    </row>
    <row r="62" spans="1:5">
      <c r="A62" s="5">
        <v>60</v>
      </c>
      <c r="B62" s="5" t="str">
        <f>"邱名城"</f>
        <v>邱名城</v>
      </c>
      <c r="C62" s="5" t="str">
        <f>"75792025032410383261580"</f>
        <v>75792025032410383261580</v>
      </c>
      <c r="D62" s="5" t="str">
        <f>"501"</f>
        <v>501</v>
      </c>
      <c r="E62" s="5" t="s">
        <v>8</v>
      </c>
    </row>
    <row r="63" spans="1:5">
      <c r="A63" s="5">
        <v>61</v>
      </c>
      <c r="B63" s="5" t="str">
        <f>"王芳莹"</f>
        <v>王芳莹</v>
      </c>
      <c r="C63" s="5" t="str">
        <f>"75792025032411063461782"</f>
        <v>75792025032411063461782</v>
      </c>
      <c r="D63" s="5" t="str">
        <f>"501"</f>
        <v>501</v>
      </c>
      <c r="E63" s="5" t="s">
        <v>8</v>
      </c>
    </row>
    <row r="64" spans="1:5">
      <c r="A64" s="5">
        <v>62</v>
      </c>
      <c r="B64" s="5" t="str">
        <f>"吴妹"</f>
        <v>吴妹</v>
      </c>
      <c r="C64" s="5" t="str">
        <f>"75792025032411051361769"</f>
        <v>75792025032411051361769</v>
      </c>
      <c r="D64" s="5" t="str">
        <f>"501"</f>
        <v>501</v>
      </c>
      <c r="E64" s="5" t="s">
        <v>8</v>
      </c>
    </row>
    <row r="65" spans="1:5">
      <c r="A65" s="5">
        <v>63</v>
      </c>
      <c r="B65" s="5" t="str">
        <f>"吴超"</f>
        <v>吴超</v>
      </c>
      <c r="C65" s="5" t="str">
        <f>"75792025032410523661682"</f>
        <v>75792025032410523661682</v>
      </c>
      <c r="D65" s="5" t="str">
        <f>"501"</f>
        <v>501</v>
      </c>
      <c r="E65" s="5" t="s">
        <v>8</v>
      </c>
    </row>
    <row r="66" spans="1:5">
      <c r="A66" s="5">
        <v>64</v>
      </c>
      <c r="B66" s="5" t="str">
        <f>"曾定雨"</f>
        <v>曾定雨</v>
      </c>
      <c r="C66" s="5" t="str">
        <f>"75792025032410380661576"</f>
        <v>75792025032410380661576</v>
      </c>
      <c r="D66" s="5" t="str">
        <f>"201"</f>
        <v>201</v>
      </c>
      <c r="E66" s="5" t="s">
        <v>6</v>
      </c>
    </row>
    <row r="67" spans="1:5">
      <c r="A67" s="5">
        <v>65</v>
      </c>
      <c r="B67" s="5" t="str">
        <f>"沈慧"</f>
        <v>沈慧</v>
      </c>
      <c r="C67" s="5" t="str">
        <f>"75792025032411152461831"</f>
        <v>75792025032411152461831</v>
      </c>
      <c r="D67" s="5" t="str">
        <f>"201"</f>
        <v>201</v>
      </c>
      <c r="E67" s="5" t="s">
        <v>6</v>
      </c>
    </row>
    <row r="68" spans="1:5">
      <c r="A68" s="5">
        <v>66</v>
      </c>
      <c r="B68" s="5" t="str">
        <f>"邱丽云"</f>
        <v>邱丽云</v>
      </c>
      <c r="C68" s="5" t="str">
        <f>"75792025032409040560821"</f>
        <v>75792025032409040560821</v>
      </c>
      <c r="D68" s="5" t="str">
        <f>"501"</f>
        <v>501</v>
      </c>
      <c r="E68" s="5" t="s">
        <v>8</v>
      </c>
    </row>
    <row r="69" spans="1:5">
      <c r="A69" s="5">
        <v>67</v>
      </c>
      <c r="B69" s="5" t="str">
        <f>"廖殿才"</f>
        <v>廖殿才</v>
      </c>
      <c r="C69" s="5" t="str">
        <f>"75792025032411003461736"</f>
        <v>75792025032411003461736</v>
      </c>
      <c r="D69" s="5" t="str">
        <f>"301"</f>
        <v>301</v>
      </c>
      <c r="E69" s="5" t="s">
        <v>9</v>
      </c>
    </row>
    <row r="70" spans="1:5">
      <c r="A70" s="5">
        <v>68</v>
      </c>
      <c r="B70" s="5" t="str">
        <f>"黄福凯"</f>
        <v>黄福凯</v>
      </c>
      <c r="C70" s="5" t="str">
        <f>"75792025032409192860950"</f>
        <v>75792025032409192860950</v>
      </c>
      <c r="D70" s="5" t="str">
        <f>"201"</f>
        <v>201</v>
      </c>
      <c r="E70" s="5" t="s">
        <v>6</v>
      </c>
    </row>
    <row r="71" spans="1:5">
      <c r="A71" s="5">
        <v>69</v>
      </c>
      <c r="B71" s="5" t="str">
        <f>"李家亲"</f>
        <v>李家亲</v>
      </c>
      <c r="C71" s="5" t="str">
        <f>"75792025032410585761721"</f>
        <v>75792025032410585761721</v>
      </c>
      <c r="D71" s="5" t="str">
        <f>"201"</f>
        <v>201</v>
      </c>
      <c r="E71" s="5" t="s">
        <v>6</v>
      </c>
    </row>
    <row r="72" spans="1:5">
      <c r="A72" s="5">
        <v>70</v>
      </c>
      <c r="B72" s="5" t="str">
        <f>"李昌泽"</f>
        <v>李昌泽</v>
      </c>
      <c r="C72" s="5" t="str">
        <f>"75792025032411204261868"</f>
        <v>75792025032411204261868</v>
      </c>
      <c r="D72" s="5" t="str">
        <f>"501"</f>
        <v>501</v>
      </c>
      <c r="E72" s="5" t="s">
        <v>8</v>
      </c>
    </row>
    <row r="73" spans="1:5">
      <c r="A73" s="5">
        <v>71</v>
      </c>
      <c r="B73" s="5" t="str">
        <f>"李旺桂"</f>
        <v>李旺桂</v>
      </c>
      <c r="C73" s="5" t="str">
        <f>"75792025032411024861750"</f>
        <v>75792025032411024861750</v>
      </c>
      <c r="D73" s="5" t="str">
        <f>"501"</f>
        <v>501</v>
      </c>
      <c r="E73" s="5" t="s">
        <v>8</v>
      </c>
    </row>
    <row r="74" spans="1:5">
      <c r="A74" s="5">
        <v>72</v>
      </c>
      <c r="B74" s="5" t="str">
        <f>"黄翠"</f>
        <v>黄翠</v>
      </c>
      <c r="C74" s="5" t="str">
        <f>"75792025032411300761928"</f>
        <v>75792025032411300761928</v>
      </c>
      <c r="D74" s="5" t="str">
        <f>"201"</f>
        <v>201</v>
      </c>
      <c r="E74" s="5" t="s">
        <v>6</v>
      </c>
    </row>
    <row r="75" spans="1:5">
      <c r="A75" s="5">
        <v>73</v>
      </c>
      <c r="B75" s="5" t="str">
        <f>"梁月兰"</f>
        <v>梁月兰</v>
      </c>
      <c r="C75" s="5" t="str">
        <f>"75792025032410343961549"</f>
        <v>75792025032410343961549</v>
      </c>
      <c r="D75" s="5" t="str">
        <f>"501"</f>
        <v>501</v>
      </c>
      <c r="E75" s="5" t="s">
        <v>8</v>
      </c>
    </row>
    <row r="76" spans="1:5">
      <c r="A76" s="5">
        <v>74</v>
      </c>
      <c r="B76" s="5" t="str">
        <f>"袁昌民"</f>
        <v>袁昌民</v>
      </c>
      <c r="C76" s="5" t="str">
        <f>"75792025032411181761850"</f>
        <v>75792025032411181761850</v>
      </c>
      <c r="D76" s="5" t="str">
        <f>"201"</f>
        <v>201</v>
      </c>
      <c r="E76" s="5" t="s">
        <v>6</v>
      </c>
    </row>
    <row r="77" spans="1:5">
      <c r="A77" s="5">
        <v>75</v>
      </c>
      <c r="B77" s="5" t="str">
        <f>"唐奋"</f>
        <v>唐奋</v>
      </c>
      <c r="C77" s="5" t="str">
        <f>"75792025032410574761713"</f>
        <v>75792025032410574761713</v>
      </c>
      <c r="D77" s="5" t="str">
        <f>"201"</f>
        <v>201</v>
      </c>
      <c r="E77" s="5" t="s">
        <v>6</v>
      </c>
    </row>
    <row r="78" spans="1:5">
      <c r="A78" s="5">
        <v>76</v>
      </c>
      <c r="B78" s="5" t="str">
        <f>"吴秋艳"</f>
        <v>吴秋艳</v>
      </c>
      <c r="C78" s="5" t="str">
        <f>"75792025032411301361932"</f>
        <v>75792025032411301361932</v>
      </c>
      <c r="D78" s="5" t="str">
        <f>"501"</f>
        <v>501</v>
      </c>
      <c r="E78" s="5" t="s">
        <v>8</v>
      </c>
    </row>
    <row r="79" spans="1:5">
      <c r="A79" s="5">
        <v>77</v>
      </c>
      <c r="B79" s="5" t="str">
        <f>"李侦"</f>
        <v>李侦</v>
      </c>
      <c r="C79" s="5" t="str">
        <f>"75792025032411155661836"</f>
        <v>75792025032411155661836</v>
      </c>
      <c r="D79" s="5" t="str">
        <f>"301"</f>
        <v>301</v>
      </c>
      <c r="E79" s="5" t="s">
        <v>9</v>
      </c>
    </row>
    <row r="80" spans="1:5">
      <c r="A80" s="5">
        <v>78</v>
      </c>
      <c r="B80" s="5" t="str">
        <f>"陈知恩"</f>
        <v>陈知恩</v>
      </c>
      <c r="C80" s="5" t="str">
        <f>"75792025032410371361569"</f>
        <v>75792025032410371361569</v>
      </c>
      <c r="D80" s="5" t="str">
        <f>"201"</f>
        <v>201</v>
      </c>
      <c r="E80" s="5" t="s">
        <v>6</v>
      </c>
    </row>
    <row r="81" spans="1:5">
      <c r="A81" s="5">
        <v>79</v>
      </c>
      <c r="B81" s="5" t="str">
        <f>"李向群"</f>
        <v>李向群</v>
      </c>
      <c r="C81" s="5" t="str">
        <f>"75792025032411423162004"</f>
        <v>75792025032411423162004</v>
      </c>
      <c r="D81" s="5" t="str">
        <f>"101"</f>
        <v>101</v>
      </c>
      <c r="E81" s="5" t="s">
        <v>7</v>
      </c>
    </row>
    <row r="82" spans="1:5">
      <c r="A82" s="5">
        <v>80</v>
      </c>
      <c r="B82" s="5" t="str">
        <f>"李丽和"</f>
        <v>李丽和</v>
      </c>
      <c r="C82" s="5" t="str">
        <f>"75792025032410205361439"</f>
        <v>75792025032410205361439</v>
      </c>
      <c r="D82" s="5" t="str">
        <f>"201"</f>
        <v>201</v>
      </c>
      <c r="E82" s="5" t="s">
        <v>6</v>
      </c>
    </row>
    <row r="83" spans="1:5">
      <c r="A83" s="5">
        <v>81</v>
      </c>
      <c r="B83" s="5" t="str">
        <f>"李庆日"</f>
        <v>李庆日</v>
      </c>
      <c r="C83" s="5" t="str">
        <f>"75792025032411485262035"</f>
        <v>75792025032411485262035</v>
      </c>
      <c r="D83" s="5" t="str">
        <f>"201"</f>
        <v>201</v>
      </c>
      <c r="E83" s="5" t="s">
        <v>6</v>
      </c>
    </row>
    <row r="84" spans="1:5">
      <c r="A84" s="5">
        <v>82</v>
      </c>
      <c r="B84" s="5" t="str">
        <f>"王其瑶"</f>
        <v>王其瑶</v>
      </c>
      <c r="C84" s="5" t="str">
        <f>"75792025032412110462126"</f>
        <v>75792025032412110462126</v>
      </c>
      <c r="D84" s="5" t="str">
        <f>"201"</f>
        <v>201</v>
      </c>
      <c r="E84" s="5" t="s">
        <v>6</v>
      </c>
    </row>
    <row r="85" spans="1:5">
      <c r="A85" s="5">
        <v>83</v>
      </c>
      <c r="B85" s="5" t="str">
        <f>"王小云"</f>
        <v>王小云</v>
      </c>
      <c r="C85" s="5" t="str">
        <f>"75792025032412165062156"</f>
        <v>75792025032412165062156</v>
      </c>
      <c r="D85" s="5" t="str">
        <f>"201"</f>
        <v>201</v>
      </c>
      <c r="E85" s="5" t="s">
        <v>6</v>
      </c>
    </row>
    <row r="86" spans="1:5">
      <c r="A86" s="5">
        <v>84</v>
      </c>
      <c r="B86" s="5" t="str">
        <f>"邓聪豪"</f>
        <v>邓聪豪</v>
      </c>
      <c r="C86" s="5" t="str">
        <f>"75792025032412234062195"</f>
        <v>75792025032412234062195</v>
      </c>
      <c r="D86" s="5" t="str">
        <f>"501"</f>
        <v>501</v>
      </c>
      <c r="E86" s="5" t="s">
        <v>8</v>
      </c>
    </row>
    <row r="87" spans="1:5">
      <c r="A87" s="5">
        <v>85</v>
      </c>
      <c r="B87" s="5" t="str">
        <f>"莫子恒"</f>
        <v>莫子恒</v>
      </c>
      <c r="C87" s="5" t="str">
        <f>"75792025032412313462237"</f>
        <v>75792025032412313462237</v>
      </c>
      <c r="D87" s="5" t="str">
        <f>"101"</f>
        <v>101</v>
      </c>
      <c r="E87" s="5" t="s">
        <v>7</v>
      </c>
    </row>
    <row r="88" spans="1:5">
      <c r="A88" s="5">
        <v>86</v>
      </c>
      <c r="B88" s="5" t="str">
        <f>"张淑芳"</f>
        <v>张淑芳</v>
      </c>
      <c r="C88" s="5" t="str">
        <f>"75792025032412304062233"</f>
        <v>75792025032412304062233</v>
      </c>
      <c r="D88" s="5" t="str">
        <f>"201"</f>
        <v>201</v>
      </c>
      <c r="E88" s="5" t="s">
        <v>6</v>
      </c>
    </row>
    <row r="89" spans="1:5">
      <c r="A89" s="5">
        <v>87</v>
      </c>
      <c r="B89" s="5" t="str">
        <f>"吴坤圣"</f>
        <v>吴坤圣</v>
      </c>
      <c r="C89" s="5" t="str">
        <f>"75792025032412205062178"</f>
        <v>75792025032412205062178</v>
      </c>
      <c r="D89" s="5" t="str">
        <f>"501"</f>
        <v>501</v>
      </c>
      <c r="E89" s="5" t="s">
        <v>8</v>
      </c>
    </row>
    <row r="90" spans="1:5">
      <c r="A90" s="5">
        <v>88</v>
      </c>
      <c r="B90" s="5" t="str">
        <f>"丁雪丽"</f>
        <v>丁雪丽</v>
      </c>
      <c r="C90" s="5" t="str">
        <f>"75792025032412263862211"</f>
        <v>75792025032412263862211</v>
      </c>
      <c r="D90" s="5" t="str">
        <f>"201"</f>
        <v>201</v>
      </c>
      <c r="E90" s="5" t="s">
        <v>6</v>
      </c>
    </row>
    <row r="91" spans="1:5">
      <c r="A91" s="5">
        <v>89</v>
      </c>
      <c r="B91" s="5" t="str">
        <f>"陈开鹏"</f>
        <v>陈开鹏</v>
      </c>
      <c r="C91" s="5" t="str">
        <f>"75792025032412390762265"</f>
        <v>75792025032412390762265</v>
      </c>
      <c r="D91" s="5" t="str">
        <f>"501"</f>
        <v>501</v>
      </c>
      <c r="E91" s="5" t="s">
        <v>8</v>
      </c>
    </row>
    <row r="92" spans="1:5">
      <c r="A92" s="5">
        <v>90</v>
      </c>
      <c r="B92" s="5" t="str">
        <f>"王大源"</f>
        <v>王大源</v>
      </c>
      <c r="C92" s="5" t="str">
        <f>"75792025032411301161931"</f>
        <v>75792025032411301161931</v>
      </c>
      <c r="D92" s="5" t="str">
        <f>"301"</f>
        <v>301</v>
      </c>
      <c r="E92" s="5" t="s">
        <v>9</v>
      </c>
    </row>
    <row r="93" spans="1:5">
      <c r="A93" s="5">
        <v>91</v>
      </c>
      <c r="B93" s="5" t="str">
        <f>"徐苑"</f>
        <v>徐苑</v>
      </c>
      <c r="C93" s="5" t="str">
        <f>"75792025032412370962255"</f>
        <v>75792025032412370962255</v>
      </c>
      <c r="D93" s="5" t="str">
        <f>"201"</f>
        <v>201</v>
      </c>
      <c r="E93" s="5" t="s">
        <v>6</v>
      </c>
    </row>
    <row r="94" spans="1:5">
      <c r="A94" s="5">
        <v>92</v>
      </c>
      <c r="B94" s="5" t="str">
        <f>"王小倩"</f>
        <v>王小倩</v>
      </c>
      <c r="C94" s="5" t="str">
        <f>"75792025032412483162300"</f>
        <v>75792025032412483162300</v>
      </c>
      <c r="D94" s="5" t="str">
        <f>"501"</f>
        <v>501</v>
      </c>
      <c r="E94" s="5" t="s">
        <v>8</v>
      </c>
    </row>
    <row r="95" spans="1:5">
      <c r="A95" s="5">
        <v>93</v>
      </c>
      <c r="B95" s="5" t="str">
        <f>"罗棉文"</f>
        <v>罗棉文</v>
      </c>
      <c r="C95" s="5" t="str">
        <f>"75792025032412482762299"</f>
        <v>75792025032412482762299</v>
      </c>
      <c r="D95" s="5" t="str">
        <f>"101"</f>
        <v>101</v>
      </c>
      <c r="E95" s="5" t="s">
        <v>7</v>
      </c>
    </row>
    <row r="96" spans="1:5">
      <c r="A96" s="5">
        <v>94</v>
      </c>
      <c r="B96" s="5" t="str">
        <f>"李爱芬"</f>
        <v>李爱芬</v>
      </c>
      <c r="C96" s="5" t="str">
        <f>"75792025032410055061310"</f>
        <v>75792025032410055061310</v>
      </c>
      <c r="D96" s="5" t="str">
        <f>"201"</f>
        <v>201</v>
      </c>
      <c r="E96" s="5" t="s">
        <v>6</v>
      </c>
    </row>
    <row r="97" spans="1:5">
      <c r="A97" s="5">
        <v>95</v>
      </c>
      <c r="B97" s="5" t="str">
        <f>"张杰"</f>
        <v>张杰</v>
      </c>
      <c r="C97" s="5" t="str">
        <f>"75792025032412480862295"</f>
        <v>75792025032412480862295</v>
      </c>
      <c r="D97" s="5" t="str">
        <f>"301"</f>
        <v>301</v>
      </c>
      <c r="E97" s="5" t="s">
        <v>9</v>
      </c>
    </row>
    <row r="98" spans="1:5">
      <c r="A98" s="5">
        <v>96</v>
      </c>
      <c r="B98" s="5" t="str">
        <f>"何英霞"</f>
        <v>何英霞</v>
      </c>
      <c r="C98" s="5" t="str">
        <f>"75792025032412371362257"</f>
        <v>75792025032412371362257</v>
      </c>
      <c r="D98" s="5" t="str">
        <f>"501"</f>
        <v>501</v>
      </c>
      <c r="E98" s="5" t="s">
        <v>8</v>
      </c>
    </row>
    <row r="99" spans="1:5">
      <c r="A99" s="5">
        <v>97</v>
      </c>
      <c r="B99" s="5" t="str">
        <f>"李悦"</f>
        <v>李悦</v>
      </c>
      <c r="C99" s="5" t="str">
        <f>"75792025032412481562297"</f>
        <v>75792025032412481562297</v>
      </c>
      <c r="D99" s="5" t="str">
        <f>"201"</f>
        <v>201</v>
      </c>
      <c r="E99" s="5" t="s">
        <v>6</v>
      </c>
    </row>
    <row r="100" spans="1:5">
      <c r="A100" s="5">
        <v>98</v>
      </c>
      <c r="B100" s="5" t="str">
        <f>"黄锐大"</f>
        <v>黄锐大</v>
      </c>
      <c r="C100" s="5" t="str">
        <f>"75792025032411002161734"</f>
        <v>75792025032411002161734</v>
      </c>
      <c r="D100" s="5" t="str">
        <f>"501"</f>
        <v>501</v>
      </c>
      <c r="E100" s="5" t="s">
        <v>8</v>
      </c>
    </row>
    <row r="101" spans="1:5">
      <c r="A101" s="5">
        <v>99</v>
      </c>
      <c r="B101" s="5" t="str">
        <f>"李自安"</f>
        <v>李自安</v>
      </c>
      <c r="C101" s="5" t="str">
        <f>"75792025032413090662393"</f>
        <v>75792025032413090662393</v>
      </c>
      <c r="D101" s="5" t="str">
        <f>"501"</f>
        <v>501</v>
      </c>
      <c r="E101" s="5" t="s">
        <v>8</v>
      </c>
    </row>
    <row r="102" spans="1:5">
      <c r="A102" s="5">
        <v>100</v>
      </c>
      <c r="B102" s="5" t="str">
        <f>"蔡蔷"</f>
        <v>蔡蔷</v>
      </c>
      <c r="C102" s="5" t="str">
        <f>"75792025032413053262377"</f>
        <v>75792025032413053262377</v>
      </c>
      <c r="D102" s="5" t="str">
        <f>"501"</f>
        <v>501</v>
      </c>
      <c r="E102" s="5" t="s">
        <v>8</v>
      </c>
    </row>
    <row r="103" spans="1:5">
      <c r="A103" s="5">
        <v>101</v>
      </c>
      <c r="B103" s="5" t="str">
        <f>"陈崇山"</f>
        <v>陈崇山</v>
      </c>
      <c r="C103" s="5" t="str">
        <f>"75792025032413102762400"</f>
        <v>75792025032413102762400</v>
      </c>
      <c r="D103" s="5" t="str">
        <f>"201"</f>
        <v>201</v>
      </c>
      <c r="E103" s="5" t="s">
        <v>6</v>
      </c>
    </row>
    <row r="104" spans="1:5">
      <c r="A104" s="5">
        <v>102</v>
      </c>
      <c r="B104" s="5" t="str">
        <f>"蔡菲燕"</f>
        <v>蔡菲燕</v>
      </c>
      <c r="C104" s="5" t="str">
        <f>"75792025032412291562226"</f>
        <v>75792025032412291562226</v>
      </c>
      <c r="D104" s="5" t="str">
        <f>"501"</f>
        <v>501</v>
      </c>
      <c r="E104" s="5" t="s">
        <v>8</v>
      </c>
    </row>
    <row r="105" spans="1:5">
      <c r="A105" s="5">
        <v>103</v>
      </c>
      <c r="B105" s="5" t="str">
        <f>"吴淑磊"</f>
        <v>吴淑磊</v>
      </c>
      <c r="C105" s="5" t="str">
        <f>"75792025032411344961962"</f>
        <v>75792025032411344961962</v>
      </c>
      <c r="D105" s="5" t="str">
        <f>"401"</f>
        <v>401</v>
      </c>
      <c r="E105" s="5" t="s">
        <v>10</v>
      </c>
    </row>
    <row r="106" spans="1:5">
      <c r="A106" s="5">
        <v>104</v>
      </c>
      <c r="B106" s="5" t="str">
        <f>"王春颜"</f>
        <v>王春颜</v>
      </c>
      <c r="C106" s="5" t="str">
        <f>"75792025032412175562166"</f>
        <v>75792025032412175562166</v>
      </c>
      <c r="D106" s="5" t="str">
        <f>"501"</f>
        <v>501</v>
      </c>
      <c r="E106" s="5" t="s">
        <v>8</v>
      </c>
    </row>
    <row r="107" spans="1:5">
      <c r="A107" s="5">
        <v>105</v>
      </c>
      <c r="B107" s="5" t="str">
        <f>"蔡婷"</f>
        <v>蔡婷</v>
      </c>
      <c r="C107" s="5" t="str">
        <f>"75792025032413093562394"</f>
        <v>75792025032413093562394</v>
      </c>
      <c r="D107" s="5" t="str">
        <f>"201"</f>
        <v>201</v>
      </c>
      <c r="E107" s="5" t="s">
        <v>6</v>
      </c>
    </row>
    <row r="108" spans="1:5">
      <c r="A108" s="5">
        <v>106</v>
      </c>
      <c r="B108" s="5" t="str">
        <f>"王颖"</f>
        <v>王颖</v>
      </c>
      <c r="C108" s="5" t="str">
        <f>"75792025032413110462401"</f>
        <v>75792025032413110462401</v>
      </c>
      <c r="D108" s="5" t="str">
        <f>"101"</f>
        <v>101</v>
      </c>
      <c r="E108" s="5" t="s">
        <v>7</v>
      </c>
    </row>
    <row r="109" spans="1:5">
      <c r="A109" s="5">
        <v>107</v>
      </c>
      <c r="B109" s="5" t="str">
        <f>"黄菊霜"</f>
        <v>黄菊霜</v>
      </c>
      <c r="C109" s="5" t="str">
        <f>"75792025032413165862421"</f>
        <v>75792025032413165862421</v>
      </c>
      <c r="D109" s="5" t="str">
        <f>"201"</f>
        <v>201</v>
      </c>
      <c r="E109" s="5" t="s">
        <v>6</v>
      </c>
    </row>
    <row r="110" spans="1:5">
      <c r="A110" s="5">
        <v>108</v>
      </c>
      <c r="B110" s="5" t="str">
        <f>"王夏欣"</f>
        <v>王夏欣</v>
      </c>
      <c r="C110" s="5" t="str">
        <f>"75792025032413062562380"</f>
        <v>75792025032413062562380</v>
      </c>
      <c r="D110" s="5" t="str">
        <f>"501"</f>
        <v>501</v>
      </c>
      <c r="E110" s="5" t="s">
        <v>8</v>
      </c>
    </row>
    <row r="111" spans="1:5">
      <c r="A111" s="5">
        <v>109</v>
      </c>
      <c r="B111" s="5" t="str">
        <f>"冯天"</f>
        <v>冯天</v>
      </c>
      <c r="C111" s="5" t="str">
        <f>"75792025032413460762540"</f>
        <v>75792025032413460762540</v>
      </c>
      <c r="D111" s="5" t="str">
        <f>"501"</f>
        <v>501</v>
      </c>
      <c r="E111" s="5" t="s">
        <v>8</v>
      </c>
    </row>
    <row r="112" spans="1:5">
      <c r="A112" s="5">
        <v>110</v>
      </c>
      <c r="B112" s="5" t="str">
        <f>"吴昊阳"</f>
        <v>吴昊阳</v>
      </c>
      <c r="C112" s="5" t="str">
        <f>"75792025032413283762471"</f>
        <v>75792025032413283762471</v>
      </c>
      <c r="D112" s="5" t="str">
        <f>"301"</f>
        <v>301</v>
      </c>
      <c r="E112" s="5" t="s">
        <v>9</v>
      </c>
    </row>
    <row r="113" spans="1:5">
      <c r="A113" s="5">
        <v>111</v>
      </c>
      <c r="B113" s="5" t="str">
        <f>"张燕婷"</f>
        <v>张燕婷</v>
      </c>
      <c r="C113" s="5" t="str">
        <f>"75792025032413043362370"</f>
        <v>75792025032413043362370</v>
      </c>
      <c r="D113" s="5" t="str">
        <f>"201"</f>
        <v>201</v>
      </c>
      <c r="E113" s="5" t="s">
        <v>6</v>
      </c>
    </row>
    <row r="114" spans="1:5">
      <c r="A114" s="5">
        <v>112</v>
      </c>
      <c r="B114" s="5" t="str">
        <f>"徐万祥"</f>
        <v>徐万祥</v>
      </c>
      <c r="C114" s="5" t="str">
        <f>"75792025032413425462523"</f>
        <v>75792025032413425462523</v>
      </c>
      <c r="D114" s="5" t="str">
        <f>"301"</f>
        <v>301</v>
      </c>
      <c r="E114" s="5" t="s">
        <v>9</v>
      </c>
    </row>
    <row r="115" spans="1:5">
      <c r="A115" s="5">
        <v>113</v>
      </c>
      <c r="B115" s="5" t="str">
        <f>"王薇"</f>
        <v>王薇</v>
      </c>
      <c r="C115" s="5" t="str">
        <f>"75792025032412544262329"</f>
        <v>75792025032412544262329</v>
      </c>
      <c r="D115" s="5" t="str">
        <f>"401"</f>
        <v>401</v>
      </c>
      <c r="E115" s="5" t="s">
        <v>10</v>
      </c>
    </row>
    <row r="116" spans="1:5">
      <c r="A116" s="5">
        <v>114</v>
      </c>
      <c r="B116" s="5" t="str">
        <f>"梁振伟"</f>
        <v>梁振伟</v>
      </c>
      <c r="C116" s="5" t="str">
        <f>"75792025032413255862461"</f>
        <v>75792025032413255862461</v>
      </c>
      <c r="D116" s="5" t="str">
        <f>"501"</f>
        <v>501</v>
      </c>
      <c r="E116" s="5" t="s">
        <v>8</v>
      </c>
    </row>
    <row r="117" spans="1:5">
      <c r="A117" s="5">
        <v>115</v>
      </c>
      <c r="B117" s="5" t="str">
        <f>"符芳亮"</f>
        <v>符芳亮</v>
      </c>
      <c r="C117" s="5" t="str">
        <f>"75792025032411242661893"</f>
        <v>75792025032411242661893</v>
      </c>
      <c r="D117" s="5" t="str">
        <f>"501"</f>
        <v>501</v>
      </c>
      <c r="E117" s="5" t="s">
        <v>8</v>
      </c>
    </row>
    <row r="118" spans="1:5">
      <c r="A118" s="5">
        <v>116</v>
      </c>
      <c r="B118" s="5" t="str">
        <f>"王敏"</f>
        <v>王敏</v>
      </c>
      <c r="C118" s="5" t="str">
        <f>"75792025032413173862428"</f>
        <v>75792025032413173862428</v>
      </c>
      <c r="D118" s="5" t="str">
        <f>"501"</f>
        <v>501</v>
      </c>
      <c r="E118" s="5" t="s">
        <v>8</v>
      </c>
    </row>
    <row r="119" spans="1:5">
      <c r="A119" s="5">
        <v>117</v>
      </c>
      <c r="B119" s="5" t="str">
        <f>"蒙绪腾"</f>
        <v>蒙绪腾</v>
      </c>
      <c r="C119" s="5" t="str">
        <f>"75792025032414074962616"</f>
        <v>75792025032414074962616</v>
      </c>
      <c r="D119" s="5" t="str">
        <f>"201"</f>
        <v>201</v>
      </c>
      <c r="E119" s="5" t="s">
        <v>6</v>
      </c>
    </row>
    <row r="120" spans="1:5">
      <c r="A120" s="5">
        <v>118</v>
      </c>
      <c r="B120" s="5" t="str">
        <f>"刘元旭"</f>
        <v>刘元旭</v>
      </c>
      <c r="C120" s="5" t="str">
        <f>"75792025032413564362571"</f>
        <v>75792025032413564362571</v>
      </c>
      <c r="D120" s="5" t="str">
        <f>"501"</f>
        <v>501</v>
      </c>
      <c r="E120" s="5" t="s">
        <v>8</v>
      </c>
    </row>
    <row r="121" spans="1:5">
      <c r="A121" s="5">
        <v>119</v>
      </c>
      <c r="B121" s="5" t="str">
        <f>"周苗苗"</f>
        <v>周苗苗</v>
      </c>
      <c r="C121" s="5" t="str">
        <f>"75792025032410091561347"</f>
        <v>75792025032410091561347</v>
      </c>
      <c r="D121" s="5" t="str">
        <f>"201"</f>
        <v>201</v>
      </c>
      <c r="E121" s="5" t="s">
        <v>6</v>
      </c>
    </row>
    <row r="122" spans="1:5">
      <c r="A122" s="5">
        <v>120</v>
      </c>
      <c r="B122" s="5" t="str">
        <f>"李明珍"</f>
        <v>李明珍</v>
      </c>
      <c r="C122" s="5" t="str">
        <f>"75792025032413582762575"</f>
        <v>75792025032413582762575</v>
      </c>
      <c r="D122" s="5" t="str">
        <f>"201"</f>
        <v>201</v>
      </c>
      <c r="E122" s="5" t="s">
        <v>6</v>
      </c>
    </row>
    <row r="123" spans="1:5">
      <c r="A123" s="5">
        <v>121</v>
      </c>
      <c r="B123" s="5" t="str">
        <f>"王丽宇"</f>
        <v>王丽宇</v>
      </c>
      <c r="C123" s="5" t="str">
        <f>"75792025032414092062621"</f>
        <v>75792025032414092062621</v>
      </c>
      <c r="D123" s="5" t="str">
        <f>"501"</f>
        <v>501</v>
      </c>
      <c r="E123" s="5" t="s">
        <v>8</v>
      </c>
    </row>
    <row r="124" spans="1:5">
      <c r="A124" s="5">
        <v>122</v>
      </c>
      <c r="B124" s="5" t="str">
        <f>"王婷"</f>
        <v>王婷</v>
      </c>
      <c r="C124" s="5" t="str">
        <f>"75792025032414144962650"</f>
        <v>75792025032414144962650</v>
      </c>
      <c r="D124" s="5" t="str">
        <f>"201"</f>
        <v>201</v>
      </c>
      <c r="E124" s="5" t="s">
        <v>6</v>
      </c>
    </row>
    <row r="125" spans="1:5">
      <c r="A125" s="5">
        <v>123</v>
      </c>
      <c r="B125" s="5" t="str">
        <f>"冯君杨"</f>
        <v>冯君杨</v>
      </c>
      <c r="C125" s="5" t="str">
        <f>"75792025032410255561474"</f>
        <v>75792025032410255561474</v>
      </c>
      <c r="D125" s="5" t="str">
        <f>"201"</f>
        <v>201</v>
      </c>
      <c r="E125" s="5" t="s">
        <v>6</v>
      </c>
    </row>
    <row r="126" spans="1:5">
      <c r="A126" s="5">
        <v>124</v>
      </c>
      <c r="B126" s="5" t="str">
        <f>"吴艳"</f>
        <v>吴艳</v>
      </c>
      <c r="C126" s="5" t="str">
        <f>"75792025032413015762355"</f>
        <v>75792025032413015762355</v>
      </c>
      <c r="D126" s="5" t="str">
        <f>"201"</f>
        <v>201</v>
      </c>
      <c r="E126" s="5" t="s">
        <v>6</v>
      </c>
    </row>
    <row r="127" spans="1:5">
      <c r="A127" s="5">
        <v>125</v>
      </c>
      <c r="B127" s="5" t="str">
        <f>"王康胤"</f>
        <v>王康胤</v>
      </c>
      <c r="C127" s="5" t="str">
        <f>"75792025032414333362734"</f>
        <v>75792025032414333362734</v>
      </c>
      <c r="D127" s="5" t="str">
        <f>"501"</f>
        <v>501</v>
      </c>
      <c r="E127" s="5" t="s">
        <v>8</v>
      </c>
    </row>
    <row r="128" spans="1:5">
      <c r="A128" s="5">
        <v>126</v>
      </c>
      <c r="B128" s="5" t="str">
        <f>"倪盈"</f>
        <v>倪盈</v>
      </c>
      <c r="C128" s="5" t="str">
        <f>"75792025032414325062729"</f>
        <v>75792025032414325062729</v>
      </c>
      <c r="D128" s="5" t="str">
        <f>"501"</f>
        <v>501</v>
      </c>
      <c r="E128" s="5" t="s">
        <v>8</v>
      </c>
    </row>
    <row r="129" spans="1:5">
      <c r="A129" s="5">
        <v>127</v>
      </c>
      <c r="B129" s="5" t="str">
        <f>"刘文"</f>
        <v>刘文</v>
      </c>
      <c r="C129" s="5" t="str">
        <f>"75792025032414281962705"</f>
        <v>75792025032414281962705</v>
      </c>
      <c r="D129" s="5" t="str">
        <f>"501"</f>
        <v>501</v>
      </c>
      <c r="E129" s="5" t="s">
        <v>8</v>
      </c>
    </row>
    <row r="130" spans="1:5">
      <c r="A130" s="5">
        <v>128</v>
      </c>
      <c r="B130" s="5" t="str">
        <f>"劳赛芳"</f>
        <v>劳赛芳</v>
      </c>
      <c r="C130" s="5" t="str">
        <f>"75792025032411524362053"</f>
        <v>75792025032411524362053</v>
      </c>
      <c r="D130" s="5" t="str">
        <f>"201"</f>
        <v>201</v>
      </c>
      <c r="E130" s="5" t="s">
        <v>6</v>
      </c>
    </row>
    <row r="131" spans="1:5">
      <c r="A131" s="5">
        <v>129</v>
      </c>
      <c r="B131" s="5" t="str">
        <f>"徐漩"</f>
        <v>徐漩</v>
      </c>
      <c r="C131" s="5" t="str">
        <f>"75792025032410560961707"</f>
        <v>75792025032410560961707</v>
      </c>
      <c r="D131" s="5" t="str">
        <f>"201"</f>
        <v>201</v>
      </c>
      <c r="E131" s="5" t="s">
        <v>6</v>
      </c>
    </row>
    <row r="132" spans="1:5">
      <c r="A132" s="5">
        <v>130</v>
      </c>
      <c r="B132" s="5" t="str">
        <f>"蔡家政"</f>
        <v>蔡家政</v>
      </c>
      <c r="C132" s="5" t="str">
        <f>"75792025032414514062834"</f>
        <v>75792025032414514062834</v>
      </c>
      <c r="D132" s="5" t="str">
        <f>"201"</f>
        <v>201</v>
      </c>
      <c r="E132" s="5" t="s">
        <v>6</v>
      </c>
    </row>
    <row r="133" spans="1:5">
      <c r="A133" s="5">
        <v>131</v>
      </c>
      <c r="B133" s="5" t="str">
        <f>"李牧阳"</f>
        <v>李牧阳</v>
      </c>
      <c r="C133" s="5" t="str">
        <f>"75792025032414531662845"</f>
        <v>75792025032414531662845</v>
      </c>
      <c r="D133" s="5" t="str">
        <f>"201"</f>
        <v>201</v>
      </c>
      <c r="E133" s="5" t="s">
        <v>6</v>
      </c>
    </row>
    <row r="134" spans="1:5">
      <c r="A134" s="5">
        <v>132</v>
      </c>
      <c r="B134" s="5" t="str">
        <f>"王荭"</f>
        <v>王荭</v>
      </c>
      <c r="C134" s="5" t="str">
        <f>"75792025032413122262405"</f>
        <v>75792025032413122262405</v>
      </c>
      <c r="D134" s="5" t="str">
        <f>"501"</f>
        <v>501</v>
      </c>
      <c r="E134" s="5" t="s">
        <v>8</v>
      </c>
    </row>
    <row r="135" spans="1:5">
      <c r="A135" s="5">
        <v>133</v>
      </c>
      <c r="B135" s="5" t="str">
        <f>"王莹"</f>
        <v>王莹</v>
      </c>
      <c r="C135" s="5" t="str">
        <f>"75792025032414411462775"</f>
        <v>75792025032414411462775</v>
      </c>
      <c r="D135" s="5" t="str">
        <f>"201"</f>
        <v>201</v>
      </c>
      <c r="E135" s="5" t="s">
        <v>6</v>
      </c>
    </row>
    <row r="136" spans="1:5">
      <c r="A136" s="5">
        <v>134</v>
      </c>
      <c r="B136" s="5" t="str">
        <f>"王宇翔"</f>
        <v>王宇翔</v>
      </c>
      <c r="C136" s="5" t="str">
        <f>"75792025032415025062890"</f>
        <v>75792025032415025062890</v>
      </c>
      <c r="D136" s="5" t="str">
        <f>"201"</f>
        <v>201</v>
      </c>
      <c r="E136" s="5" t="s">
        <v>6</v>
      </c>
    </row>
    <row r="137" spans="1:5">
      <c r="A137" s="5">
        <v>135</v>
      </c>
      <c r="B137" s="5" t="str">
        <f>"李丹颖"</f>
        <v>李丹颖</v>
      </c>
      <c r="C137" s="5" t="str">
        <f>"75792025032411164361842"</f>
        <v>75792025032411164361842</v>
      </c>
      <c r="D137" s="5" t="str">
        <f>"101"</f>
        <v>101</v>
      </c>
      <c r="E137" s="5" t="s">
        <v>7</v>
      </c>
    </row>
    <row r="138" spans="1:5">
      <c r="A138" s="5">
        <v>136</v>
      </c>
      <c r="B138" s="5" t="str">
        <f>"曾小旋"</f>
        <v>曾小旋</v>
      </c>
      <c r="C138" s="5" t="str">
        <f>"75792025032414534562848"</f>
        <v>75792025032414534562848</v>
      </c>
      <c r="D138" s="5" t="str">
        <f>"501"</f>
        <v>501</v>
      </c>
      <c r="E138" s="5" t="s">
        <v>8</v>
      </c>
    </row>
    <row r="139" spans="1:5">
      <c r="A139" s="5">
        <v>137</v>
      </c>
      <c r="B139" s="5" t="str">
        <f>"何玉丹"</f>
        <v>何玉丹</v>
      </c>
      <c r="C139" s="5" t="str">
        <f>"75792025032410124961380"</f>
        <v>75792025032410124961380</v>
      </c>
      <c r="D139" s="5" t="str">
        <f>"501"</f>
        <v>501</v>
      </c>
      <c r="E139" s="5" t="s">
        <v>8</v>
      </c>
    </row>
    <row r="140" spans="1:5">
      <c r="A140" s="5">
        <v>138</v>
      </c>
      <c r="B140" s="5" t="str">
        <f>"林燕"</f>
        <v>林燕</v>
      </c>
      <c r="C140" s="5" t="str">
        <f>"75792025032409531761211"</f>
        <v>75792025032409531761211</v>
      </c>
      <c r="D140" s="5" t="str">
        <f>"501"</f>
        <v>501</v>
      </c>
      <c r="E140" s="5" t="s">
        <v>8</v>
      </c>
    </row>
    <row r="141" spans="1:5">
      <c r="A141" s="5">
        <v>139</v>
      </c>
      <c r="B141" s="5" t="str">
        <f>"李自明"</f>
        <v>李自明</v>
      </c>
      <c r="C141" s="5" t="str">
        <f>"75792025032415083462918"</f>
        <v>75792025032415083462918</v>
      </c>
      <c r="D141" s="5" t="str">
        <f>"501"</f>
        <v>501</v>
      </c>
      <c r="E141" s="5" t="s">
        <v>8</v>
      </c>
    </row>
    <row r="142" spans="1:5">
      <c r="A142" s="5">
        <v>140</v>
      </c>
      <c r="B142" s="5" t="str">
        <f>"张丽丁"</f>
        <v>张丽丁</v>
      </c>
      <c r="C142" s="5" t="str">
        <f>"75792025032415120562940"</f>
        <v>75792025032415120562940</v>
      </c>
      <c r="D142" s="5" t="str">
        <f>"501"</f>
        <v>501</v>
      </c>
      <c r="E142" s="5" t="s">
        <v>8</v>
      </c>
    </row>
    <row r="143" spans="1:5">
      <c r="A143" s="5">
        <v>141</v>
      </c>
      <c r="B143" s="5" t="str">
        <f>"陈明宝"</f>
        <v>陈明宝</v>
      </c>
      <c r="C143" s="5" t="str">
        <f>"75792025032409193660953"</f>
        <v>75792025032409193660953</v>
      </c>
      <c r="D143" s="5" t="str">
        <f>"201"</f>
        <v>201</v>
      </c>
      <c r="E143" s="5" t="s">
        <v>6</v>
      </c>
    </row>
    <row r="144" spans="1:5">
      <c r="A144" s="5">
        <v>142</v>
      </c>
      <c r="B144" s="5" t="str">
        <f>"黄在富"</f>
        <v>黄在富</v>
      </c>
      <c r="C144" s="5" t="str">
        <f>"75792025032415160862957"</f>
        <v>75792025032415160862957</v>
      </c>
      <c r="D144" s="5" t="str">
        <f>"501"</f>
        <v>501</v>
      </c>
      <c r="E144" s="5" t="s">
        <v>8</v>
      </c>
    </row>
    <row r="145" spans="1:5">
      <c r="A145" s="5">
        <v>143</v>
      </c>
      <c r="B145" s="5" t="str">
        <f>"吴桂容"</f>
        <v>吴桂容</v>
      </c>
      <c r="C145" s="5" t="str">
        <f>"75792025032410065261320"</f>
        <v>75792025032410065261320</v>
      </c>
      <c r="D145" s="5" t="str">
        <f>"201"</f>
        <v>201</v>
      </c>
      <c r="E145" s="5" t="s">
        <v>6</v>
      </c>
    </row>
    <row r="146" spans="1:5">
      <c r="A146" s="5">
        <v>144</v>
      </c>
      <c r="B146" s="5" t="str">
        <f>"黄小湖"</f>
        <v>黄小湖</v>
      </c>
      <c r="C146" s="5" t="str">
        <f>"75792025032415143562948"</f>
        <v>75792025032415143562948</v>
      </c>
      <c r="D146" s="5" t="str">
        <f>"501"</f>
        <v>501</v>
      </c>
      <c r="E146" s="5" t="s">
        <v>8</v>
      </c>
    </row>
    <row r="147" spans="1:5">
      <c r="A147" s="5">
        <v>145</v>
      </c>
      <c r="B147" s="5" t="str">
        <f>"王淑"</f>
        <v>王淑</v>
      </c>
      <c r="C147" s="5" t="str">
        <f>"75792025032409551661225"</f>
        <v>75792025032409551661225</v>
      </c>
      <c r="D147" s="5" t="str">
        <f>"201"</f>
        <v>201</v>
      </c>
      <c r="E147" s="5" t="s">
        <v>6</v>
      </c>
    </row>
    <row r="148" spans="1:5">
      <c r="A148" s="5">
        <v>146</v>
      </c>
      <c r="B148" s="5" t="str">
        <f>"蔡莹"</f>
        <v>蔡莹</v>
      </c>
      <c r="C148" s="5" t="str">
        <f>"75792025032409060160843"</f>
        <v>75792025032409060160843</v>
      </c>
      <c r="D148" s="5" t="str">
        <f>"101"</f>
        <v>101</v>
      </c>
      <c r="E148" s="5" t="s">
        <v>7</v>
      </c>
    </row>
    <row r="149" spans="1:5">
      <c r="A149" s="5">
        <v>147</v>
      </c>
      <c r="B149" s="5" t="str">
        <f>"符神苡"</f>
        <v>符神苡</v>
      </c>
      <c r="C149" s="5" t="str">
        <f>"75792025032415263063001"</f>
        <v>75792025032415263063001</v>
      </c>
      <c r="D149" s="5" t="str">
        <f>"501"</f>
        <v>501</v>
      </c>
      <c r="E149" s="5" t="s">
        <v>8</v>
      </c>
    </row>
    <row r="150" spans="1:5">
      <c r="A150" s="5">
        <v>148</v>
      </c>
      <c r="B150" s="5" t="str">
        <f>"王淞"</f>
        <v>王淞</v>
      </c>
      <c r="C150" s="5" t="str">
        <f>"75792025032411543962060"</f>
        <v>75792025032411543962060</v>
      </c>
      <c r="D150" s="5" t="str">
        <f>"201"</f>
        <v>201</v>
      </c>
      <c r="E150" s="5" t="s">
        <v>6</v>
      </c>
    </row>
    <row r="151" spans="1:5">
      <c r="A151" s="5">
        <v>149</v>
      </c>
      <c r="B151" s="5" t="str">
        <f>"罗如绮"</f>
        <v>罗如绮</v>
      </c>
      <c r="C151" s="5" t="str">
        <f>"75792025032414525262844"</f>
        <v>75792025032414525262844</v>
      </c>
      <c r="D151" s="5" t="str">
        <f>"501"</f>
        <v>501</v>
      </c>
      <c r="E151" s="5" t="s">
        <v>8</v>
      </c>
    </row>
    <row r="152" spans="1:5">
      <c r="A152" s="5">
        <v>150</v>
      </c>
      <c r="B152" s="5" t="str">
        <f>"甘妮"</f>
        <v>甘妮</v>
      </c>
      <c r="C152" s="5" t="str">
        <f>"75792025032415141662946"</f>
        <v>75792025032415141662946</v>
      </c>
      <c r="D152" s="5" t="str">
        <f>"501"</f>
        <v>501</v>
      </c>
      <c r="E152" s="5" t="s">
        <v>8</v>
      </c>
    </row>
    <row r="153" spans="1:5">
      <c r="A153" s="5">
        <v>151</v>
      </c>
      <c r="B153" s="5" t="str">
        <f>"王云霓"</f>
        <v>王云霓</v>
      </c>
      <c r="C153" s="5" t="str">
        <f>"75792025032415401763088"</f>
        <v>75792025032415401763088</v>
      </c>
      <c r="D153" s="5" t="str">
        <f>"401"</f>
        <v>401</v>
      </c>
      <c r="E153" s="5" t="s">
        <v>10</v>
      </c>
    </row>
    <row r="154" spans="1:5">
      <c r="A154" s="5">
        <v>152</v>
      </c>
      <c r="B154" s="5" t="str">
        <f>"郑郑"</f>
        <v>郑郑</v>
      </c>
      <c r="C154" s="5" t="str">
        <f>"75792025032415454163115"</f>
        <v>75792025032415454163115</v>
      </c>
      <c r="D154" s="5" t="str">
        <f>"101"</f>
        <v>101</v>
      </c>
      <c r="E154" s="5" t="s">
        <v>7</v>
      </c>
    </row>
    <row r="155" spans="1:5">
      <c r="A155" s="5">
        <v>153</v>
      </c>
      <c r="B155" s="5" t="str">
        <f>"戴小静"</f>
        <v>戴小静</v>
      </c>
      <c r="C155" s="5" t="str">
        <f>"75792025032415265363007"</f>
        <v>75792025032415265363007</v>
      </c>
      <c r="D155" s="5" t="str">
        <f>"201"</f>
        <v>201</v>
      </c>
      <c r="E155" s="5" t="s">
        <v>6</v>
      </c>
    </row>
    <row r="156" spans="1:5">
      <c r="A156" s="5">
        <v>154</v>
      </c>
      <c r="B156" s="5" t="str">
        <f>"李婉静"</f>
        <v>李婉静</v>
      </c>
      <c r="C156" s="5" t="str">
        <f>"75792025032415452463114"</f>
        <v>75792025032415452463114</v>
      </c>
      <c r="D156" s="5" t="str">
        <f>"501"</f>
        <v>501</v>
      </c>
      <c r="E156" s="5" t="s">
        <v>8</v>
      </c>
    </row>
    <row r="157" spans="1:5">
      <c r="A157" s="5">
        <v>155</v>
      </c>
      <c r="B157" s="5" t="str">
        <f>"王鸿飞"</f>
        <v>王鸿飞</v>
      </c>
      <c r="C157" s="5" t="str">
        <f>"75792025032415552763165"</f>
        <v>75792025032415552763165</v>
      </c>
      <c r="D157" s="5" t="str">
        <f>"201"</f>
        <v>201</v>
      </c>
      <c r="E157" s="5" t="s">
        <v>6</v>
      </c>
    </row>
    <row r="158" spans="1:5">
      <c r="A158" s="5">
        <v>156</v>
      </c>
      <c r="B158" s="5" t="str">
        <f>"郑风香"</f>
        <v>郑风香</v>
      </c>
      <c r="C158" s="5" t="str">
        <f>"75792025032415343263055"</f>
        <v>75792025032415343263055</v>
      </c>
      <c r="D158" s="5" t="str">
        <f>"201"</f>
        <v>201</v>
      </c>
      <c r="E158" s="5" t="s">
        <v>6</v>
      </c>
    </row>
    <row r="159" spans="1:5">
      <c r="A159" s="5">
        <v>157</v>
      </c>
      <c r="B159" s="5" t="str">
        <f>"蔡玉莹"</f>
        <v>蔡玉莹</v>
      </c>
      <c r="C159" s="5" t="str">
        <f>"75792025032415503063145"</f>
        <v>75792025032415503063145</v>
      </c>
      <c r="D159" s="5" t="str">
        <f>"201"</f>
        <v>201</v>
      </c>
      <c r="E159" s="5" t="s">
        <v>6</v>
      </c>
    </row>
    <row r="160" spans="1:5">
      <c r="A160" s="5">
        <v>158</v>
      </c>
      <c r="B160" s="5" t="str">
        <f>"王敏南"</f>
        <v>王敏南</v>
      </c>
      <c r="C160" s="5" t="str">
        <f>"75792025032416113963250"</f>
        <v>75792025032416113963250</v>
      </c>
      <c r="D160" s="5" t="str">
        <f>"201"</f>
        <v>201</v>
      </c>
      <c r="E160" s="5" t="s">
        <v>6</v>
      </c>
    </row>
    <row r="161" spans="1:5">
      <c r="A161" s="5">
        <v>159</v>
      </c>
      <c r="B161" s="5" t="str">
        <f>"王嘉嘉"</f>
        <v>王嘉嘉</v>
      </c>
      <c r="C161" s="5" t="str">
        <f>"75792025032409381661095"</f>
        <v>75792025032409381661095</v>
      </c>
      <c r="D161" s="5" t="str">
        <f>"501"</f>
        <v>501</v>
      </c>
      <c r="E161" s="5" t="s">
        <v>8</v>
      </c>
    </row>
    <row r="162" spans="1:5">
      <c r="A162" s="5">
        <v>160</v>
      </c>
      <c r="B162" s="5" t="str">
        <f>"王绥柏"</f>
        <v>王绥柏</v>
      </c>
      <c r="C162" s="5" t="str">
        <f>"75792025032415564863171"</f>
        <v>75792025032415564863171</v>
      </c>
      <c r="D162" s="5" t="str">
        <f>"501"</f>
        <v>501</v>
      </c>
      <c r="E162" s="5" t="s">
        <v>8</v>
      </c>
    </row>
    <row r="163" spans="1:5">
      <c r="A163" s="5">
        <v>161</v>
      </c>
      <c r="B163" s="5" t="str">
        <f>"王嘉宝"</f>
        <v>王嘉宝</v>
      </c>
      <c r="C163" s="5" t="str">
        <f>"75792025032416145063273"</f>
        <v>75792025032416145063273</v>
      </c>
      <c r="D163" s="5" t="str">
        <f>"501"</f>
        <v>501</v>
      </c>
      <c r="E163" s="5" t="s">
        <v>8</v>
      </c>
    </row>
    <row r="164" spans="1:5">
      <c r="A164" s="5">
        <v>162</v>
      </c>
      <c r="B164" s="5" t="str">
        <f>"肖丽平"</f>
        <v>肖丽平</v>
      </c>
      <c r="C164" s="5" t="str">
        <f>"75792025032415403563090"</f>
        <v>75792025032415403563090</v>
      </c>
      <c r="D164" s="5" t="str">
        <f>"401"</f>
        <v>401</v>
      </c>
      <c r="E164" s="5" t="s">
        <v>10</v>
      </c>
    </row>
    <row r="165" spans="1:5">
      <c r="A165" s="5">
        <v>163</v>
      </c>
      <c r="B165" s="5" t="str">
        <f>"何亚娜"</f>
        <v>何亚娜</v>
      </c>
      <c r="C165" s="5" t="str">
        <f>"75792025032415340463051"</f>
        <v>75792025032415340463051</v>
      </c>
      <c r="D165" s="5" t="str">
        <f>"201"</f>
        <v>201</v>
      </c>
      <c r="E165" s="5" t="s">
        <v>6</v>
      </c>
    </row>
    <row r="166" spans="1:5">
      <c r="A166" s="5">
        <v>164</v>
      </c>
      <c r="B166" s="5" t="str">
        <f>"罗智彬"</f>
        <v>罗智彬</v>
      </c>
      <c r="C166" s="5" t="str">
        <f>"75792025032416093063233"</f>
        <v>75792025032416093063233</v>
      </c>
      <c r="D166" s="5" t="str">
        <f>"201"</f>
        <v>201</v>
      </c>
      <c r="E166" s="5" t="s">
        <v>6</v>
      </c>
    </row>
    <row r="167" spans="1:5">
      <c r="A167" s="5">
        <v>165</v>
      </c>
      <c r="B167" s="5" t="str">
        <f>"李原章"</f>
        <v>李原章</v>
      </c>
      <c r="C167" s="5" t="str">
        <f>"75792025032416041863213"</f>
        <v>75792025032416041863213</v>
      </c>
      <c r="D167" s="5" t="str">
        <f>"501"</f>
        <v>501</v>
      </c>
      <c r="E167" s="5" t="s">
        <v>8</v>
      </c>
    </row>
    <row r="168" spans="1:5">
      <c r="A168" s="5">
        <v>166</v>
      </c>
      <c r="B168" s="5" t="str">
        <f>"文帅"</f>
        <v>文帅</v>
      </c>
      <c r="C168" s="5" t="str">
        <f>"75792025032416293363353"</f>
        <v>75792025032416293363353</v>
      </c>
      <c r="D168" s="5" t="str">
        <f>"301"</f>
        <v>301</v>
      </c>
      <c r="E168" s="5" t="s">
        <v>9</v>
      </c>
    </row>
    <row r="169" spans="1:5">
      <c r="A169" s="5">
        <v>167</v>
      </c>
      <c r="B169" s="5" t="str">
        <f>"何鸣"</f>
        <v>何鸣</v>
      </c>
      <c r="C169" s="5" t="str">
        <f>"75792025032416223663310"</f>
        <v>75792025032416223663310</v>
      </c>
      <c r="D169" s="5" t="str">
        <f>"201"</f>
        <v>201</v>
      </c>
      <c r="E169" s="5" t="s">
        <v>6</v>
      </c>
    </row>
    <row r="170" spans="1:5">
      <c r="A170" s="5">
        <v>168</v>
      </c>
      <c r="B170" s="5" t="str">
        <f>"林郁"</f>
        <v>林郁</v>
      </c>
      <c r="C170" s="5" t="str">
        <f>"75792025032416140163264"</f>
        <v>75792025032416140163264</v>
      </c>
      <c r="D170" s="5" t="str">
        <f>"201"</f>
        <v>201</v>
      </c>
      <c r="E170" s="5" t="s">
        <v>6</v>
      </c>
    </row>
    <row r="171" spans="1:5">
      <c r="A171" s="5">
        <v>169</v>
      </c>
      <c r="B171" s="5" t="str">
        <f>"周妍"</f>
        <v>周妍</v>
      </c>
      <c r="C171" s="5" t="str">
        <f>"75792025032416325863374"</f>
        <v>75792025032416325863374</v>
      </c>
      <c r="D171" s="5" t="str">
        <f>"201"</f>
        <v>201</v>
      </c>
      <c r="E171" s="5" t="s">
        <v>6</v>
      </c>
    </row>
    <row r="172" spans="1:5">
      <c r="A172" s="5">
        <v>170</v>
      </c>
      <c r="B172" s="5" t="str">
        <f>"王凡超"</f>
        <v>王凡超</v>
      </c>
      <c r="C172" s="5" t="str">
        <f>"75792025032416362063400"</f>
        <v>75792025032416362063400</v>
      </c>
      <c r="D172" s="5" t="str">
        <f>"201"</f>
        <v>201</v>
      </c>
      <c r="E172" s="5" t="s">
        <v>6</v>
      </c>
    </row>
    <row r="173" spans="1:5">
      <c r="A173" s="5">
        <v>171</v>
      </c>
      <c r="B173" s="5" t="str">
        <f>"王娜"</f>
        <v>王娜</v>
      </c>
      <c r="C173" s="5" t="str">
        <f>"75792025032411263561909"</f>
        <v>75792025032411263561909</v>
      </c>
      <c r="D173" s="5" t="str">
        <f>"201"</f>
        <v>201</v>
      </c>
      <c r="E173" s="5" t="s">
        <v>6</v>
      </c>
    </row>
    <row r="174" spans="1:5">
      <c r="A174" s="5">
        <v>172</v>
      </c>
      <c r="B174" s="5" t="str">
        <f>"王俊"</f>
        <v>王俊</v>
      </c>
      <c r="C174" s="5" t="str">
        <f>"75792025032416520163483"</f>
        <v>75792025032416520163483</v>
      </c>
      <c r="D174" s="5" t="str">
        <f>"101"</f>
        <v>101</v>
      </c>
      <c r="E174" s="5" t="s">
        <v>7</v>
      </c>
    </row>
    <row r="175" spans="1:5">
      <c r="A175" s="5">
        <v>173</v>
      </c>
      <c r="B175" s="5" t="str">
        <f>"李少萍"</f>
        <v>李少萍</v>
      </c>
      <c r="C175" s="5" t="str">
        <f>"75792025032416451963445"</f>
        <v>75792025032416451963445</v>
      </c>
      <c r="D175" s="5" t="str">
        <f>"201"</f>
        <v>201</v>
      </c>
      <c r="E175" s="5" t="s">
        <v>6</v>
      </c>
    </row>
    <row r="176" spans="1:5">
      <c r="A176" s="5">
        <v>174</v>
      </c>
      <c r="B176" s="5" t="str">
        <f>"云海艳"</f>
        <v>云海艳</v>
      </c>
      <c r="C176" s="5" t="str">
        <f>"75792025032416232663315"</f>
        <v>75792025032416232663315</v>
      </c>
      <c r="D176" s="5" t="str">
        <f>"501"</f>
        <v>501</v>
      </c>
      <c r="E176" s="5" t="s">
        <v>8</v>
      </c>
    </row>
    <row r="177" spans="1:5">
      <c r="A177" s="5">
        <v>175</v>
      </c>
      <c r="B177" s="5" t="str">
        <f>"蔡小燕"</f>
        <v>蔡小燕</v>
      </c>
      <c r="C177" s="5" t="str">
        <f>"75792025032416320063369"</f>
        <v>75792025032416320063369</v>
      </c>
      <c r="D177" s="5" t="str">
        <f>"201"</f>
        <v>201</v>
      </c>
      <c r="E177" s="5" t="s">
        <v>6</v>
      </c>
    </row>
    <row r="178" spans="1:5">
      <c r="A178" s="5">
        <v>176</v>
      </c>
      <c r="B178" s="5" t="str">
        <f>"张婉婷"</f>
        <v>张婉婷</v>
      </c>
      <c r="C178" s="5" t="str">
        <f>"75792025032416534563490"</f>
        <v>75792025032416534563490</v>
      </c>
      <c r="D178" s="5" t="str">
        <f>"201"</f>
        <v>201</v>
      </c>
      <c r="E178" s="5" t="s">
        <v>6</v>
      </c>
    </row>
    <row r="179" spans="1:5">
      <c r="A179" s="5">
        <v>177</v>
      </c>
      <c r="B179" s="5" t="str">
        <f>"李雅"</f>
        <v>李雅</v>
      </c>
      <c r="C179" s="5" t="str">
        <f>"75792025032416321263370"</f>
        <v>75792025032416321263370</v>
      </c>
      <c r="D179" s="5" t="str">
        <f>"501"</f>
        <v>501</v>
      </c>
      <c r="E179" s="5" t="s">
        <v>8</v>
      </c>
    </row>
    <row r="180" spans="1:5">
      <c r="A180" s="5">
        <v>178</v>
      </c>
      <c r="B180" s="5" t="str">
        <f>"王国立"</f>
        <v>王国立</v>
      </c>
      <c r="C180" s="5" t="str">
        <f>"75792025032417085063562"</f>
        <v>75792025032417085063562</v>
      </c>
      <c r="D180" s="5" t="str">
        <f>"201"</f>
        <v>201</v>
      </c>
      <c r="E180" s="5" t="s">
        <v>6</v>
      </c>
    </row>
    <row r="181" spans="1:5">
      <c r="A181" s="5">
        <v>179</v>
      </c>
      <c r="B181" s="5" t="str">
        <f>"陈弘"</f>
        <v>陈弘</v>
      </c>
      <c r="C181" s="5" t="str">
        <f>"75792025032416562263503"</f>
        <v>75792025032416562263503</v>
      </c>
      <c r="D181" s="5" t="str">
        <f>"501"</f>
        <v>501</v>
      </c>
      <c r="E181" s="5" t="s">
        <v>8</v>
      </c>
    </row>
    <row r="182" spans="1:5">
      <c r="A182" s="5">
        <v>180</v>
      </c>
      <c r="B182" s="5" t="str">
        <f>"谢儒宁"</f>
        <v>谢儒宁</v>
      </c>
      <c r="C182" s="5" t="str">
        <f>"75792025032410264461481"</f>
        <v>75792025032410264461481</v>
      </c>
      <c r="D182" s="5" t="str">
        <f>"501"</f>
        <v>501</v>
      </c>
      <c r="E182" s="5" t="s">
        <v>8</v>
      </c>
    </row>
    <row r="183" spans="1:5">
      <c r="A183" s="5">
        <v>181</v>
      </c>
      <c r="B183" s="5" t="str">
        <f>"陈妃"</f>
        <v>陈妃</v>
      </c>
      <c r="C183" s="5" t="str">
        <f>"75792025032417151963595"</f>
        <v>75792025032417151963595</v>
      </c>
      <c r="D183" s="5" t="str">
        <f>"501"</f>
        <v>501</v>
      </c>
      <c r="E183" s="5" t="s">
        <v>8</v>
      </c>
    </row>
    <row r="184" spans="1:5">
      <c r="A184" s="5">
        <v>182</v>
      </c>
      <c r="B184" s="5" t="str">
        <f>"黄创胜"</f>
        <v>黄创胜</v>
      </c>
      <c r="C184" s="5" t="str">
        <f>"75792025032417343463669"</f>
        <v>75792025032417343463669</v>
      </c>
      <c r="D184" s="5" t="str">
        <f>"201"</f>
        <v>201</v>
      </c>
      <c r="E184" s="5" t="s">
        <v>6</v>
      </c>
    </row>
    <row r="185" spans="1:5">
      <c r="A185" s="5">
        <v>183</v>
      </c>
      <c r="B185" s="5" t="str">
        <f>"林道阳"</f>
        <v>林道阳</v>
      </c>
      <c r="C185" s="5" t="str">
        <f>"75792025032410515261677"</f>
        <v>75792025032410515261677</v>
      </c>
      <c r="D185" s="5" t="str">
        <f>"501"</f>
        <v>501</v>
      </c>
      <c r="E185" s="5" t="s">
        <v>8</v>
      </c>
    </row>
    <row r="186" spans="1:5">
      <c r="A186" s="5">
        <v>184</v>
      </c>
      <c r="B186" s="5" t="str">
        <f>"林丽清"</f>
        <v>林丽清</v>
      </c>
      <c r="C186" s="5" t="str">
        <f>"75792025032416592263517"</f>
        <v>75792025032416592263517</v>
      </c>
      <c r="D186" s="5" t="str">
        <f>"501"</f>
        <v>501</v>
      </c>
      <c r="E186" s="5" t="s">
        <v>8</v>
      </c>
    </row>
    <row r="187" spans="1:5">
      <c r="A187" s="5">
        <v>185</v>
      </c>
      <c r="B187" s="5" t="str">
        <f>"林少余"</f>
        <v>林少余</v>
      </c>
      <c r="C187" s="5" t="str">
        <f>"75792025032417372663679"</f>
        <v>75792025032417372663679</v>
      </c>
      <c r="D187" s="5" t="str">
        <f>"201"</f>
        <v>201</v>
      </c>
      <c r="E187" s="5" t="s">
        <v>6</v>
      </c>
    </row>
    <row r="188" spans="1:5">
      <c r="A188" s="5">
        <v>186</v>
      </c>
      <c r="B188" s="5" t="str">
        <f>"邱雪晴"</f>
        <v>邱雪晴</v>
      </c>
      <c r="C188" s="5" t="str">
        <f>"75792025032417293763647"</f>
        <v>75792025032417293763647</v>
      </c>
      <c r="D188" s="5" t="str">
        <f>"201"</f>
        <v>201</v>
      </c>
      <c r="E188" s="5" t="s">
        <v>6</v>
      </c>
    </row>
    <row r="189" spans="1:5">
      <c r="A189" s="5">
        <v>187</v>
      </c>
      <c r="B189" s="5" t="str">
        <f>"王哲瀚"</f>
        <v>王哲瀚</v>
      </c>
      <c r="C189" s="5" t="str">
        <f>"75792025032413573562572"</f>
        <v>75792025032413573562572</v>
      </c>
      <c r="D189" s="5" t="str">
        <f>"501"</f>
        <v>501</v>
      </c>
      <c r="E189" s="5" t="s">
        <v>8</v>
      </c>
    </row>
    <row r="190" spans="1:5">
      <c r="A190" s="5">
        <v>188</v>
      </c>
      <c r="B190" s="5" t="str">
        <f>"李青芸"</f>
        <v>李青芸</v>
      </c>
      <c r="C190" s="5" t="str">
        <f>"75792025032417594663756"</f>
        <v>75792025032417594663756</v>
      </c>
      <c r="D190" s="5" t="str">
        <f>"201"</f>
        <v>201</v>
      </c>
      <c r="E190" s="5" t="s">
        <v>6</v>
      </c>
    </row>
    <row r="191" spans="1:5">
      <c r="A191" s="5">
        <v>189</v>
      </c>
      <c r="B191" s="5" t="str">
        <f>"唐佳慧"</f>
        <v>唐佳慧</v>
      </c>
      <c r="C191" s="5" t="str">
        <f>"75792025032412070462110"</f>
        <v>75792025032412070462110</v>
      </c>
      <c r="D191" s="5" t="str">
        <f>"201"</f>
        <v>201</v>
      </c>
      <c r="E191" s="5" t="s">
        <v>6</v>
      </c>
    </row>
    <row r="192" spans="1:5">
      <c r="A192" s="5">
        <v>190</v>
      </c>
      <c r="B192" s="5" t="str">
        <f>"赵金知"</f>
        <v>赵金知</v>
      </c>
      <c r="C192" s="5" t="str">
        <f>"75792025032410355561559"</f>
        <v>75792025032410355561559</v>
      </c>
      <c r="D192" s="5" t="str">
        <f>"501"</f>
        <v>501</v>
      </c>
      <c r="E192" s="5" t="s">
        <v>8</v>
      </c>
    </row>
    <row r="193" spans="1:5">
      <c r="A193" s="5">
        <v>191</v>
      </c>
      <c r="B193" s="5" t="str">
        <f>"王宇"</f>
        <v>王宇</v>
      </c>
      <c r="C193" s="5" t="str">
        <f>"75792025032418210063844"</f>
        <v>75792025032418210063844</v>
      </c>
      <c r="D193" s="5" t="str">
        <f>"501"</f>
        <v>501</v>
      </c>
      <c r="E193" s="5" t="s">
        <v>8</v>
      </c>
    </row>
    <row r="194" spans="1:5">
      <c r="A194" s="5">
        <v>192</v>
      </c>
      <c r="B194" s="5" t="str">
        <f>"蒙诺"</f>
        <v>蒙诺</v>
      </c>
      <c r="C194" s="5" t="str">
        <f>"75792025032418300563869"</f>
        <v>75792025032418300563869</v>
      </c>
      <c r="D194" s="5" t="str">
        <f>"201"</f>
        <v>201</v>
      </c>
      <c r="E194" s="5" t="s">
        <v>6</v>
      </c>
    </row>
    <row r="195" spans="1:5">
      <c r="A195" s="5">
        <v>193</v>
      </c>
      <c r="B195" s="5" t="str">
        <f>"刘小慧"</f>
        <v>刘小慧</v>
      </c>
      <c r="C195" s="5" t="str">
        <f>"75792025032412525562319"</f>
        <v>75792025032412525562319</v>
      </c>
      <c r="D195" s="5" t="str">
        <f>"501"</f>
        <v>501</v>
      </c>
      <c r="E195" s="5" t="s">
        <v>8</v>
      </c>
    </row>
    <row r="196" spans="1:5">
      <c r="A196" s="5">
        <v>194</v>
      </c>
      <c r="B196" s="5" t="str">
        <f>"王圣斯"</f>
        <v>王圣斯</v>
      </c>
      <c r="C196" s="5" t="str">
        <f>"75792025032414273662702"</f>
        <v>75792025032414273662702</v>
      </c>
      <c r="D196" s="5" t="str">
        <f>"501"</f>
        <v>501</v>
      </c>
      <c r="E196" s="5" t="s">
        <v>8</v>
      </c>
    </row>
    <row r="197" spans="1:5">
      <c r="A197" s="5">
        <v>195</v>
      </c>
      <c r="B197" s="5" t="str">
        <f>"邱勋誉"</f>
        <v>邱勋誉</v>
      </c>
      <c r="C197" s="5" t="str">
        <f>"75792025032418545663933"</f>
        <v>75792025032418545663933</v>
      </c>
      <c r="D197" s="5" t="str">
        <f>"501"</f>
        <v>501</v>
      </c>
      <c r="E197" s="5" t="s">
        <v>8</v>
      </c>
    </row>
    <row r="198" spans="1:5">
      <c r="A198" s="5">
        <v>196</v>
      </c>
      <c r="B198" s="5" t="str">
        <f>"许素娟"</f>
        <v>许素娟</v>
      </c>
      <c r="C198" s="5" t="str">
        <f>"75792025032418332963881"</f>
        <v>75792025032418332963881</v>
      </c>
      <c r="D198" s="5" t="str">
        <f>"201"</f>
        <v>201</v>
      </c>
      <c r="E198" s="5" t="s">
        <v>6</v>
      </c>
    </row>
    <row r="199" spans="1:5">
      <c r="A199" s="5">
        <v>197</v>
      </c>
      <c r="B199" s="5" t="str">
        <f>"邱勋迈"</f>
        <v>邱勋迈</v>
      </c>
      <c r="C199" s="5" t="str">
        <f>"75792025032419022463955"</f>
        <v>75792025032419022463955</v>
      </c>
      <c r="D199" s="5" t="str">
        <f>"501"</f>
        <v>501</v>
      </c>
      <c r="E199" s="5" t="s">
        <v>8</v>
      </c>
    </row>
    <row r="200" spans="1:5">
      <c r="A200" s="5">
        <v>198</v>
      </c>
      <c r="B200" s="5" t="str">
        <f>"王静茹"</f>
        <v>王静茹</v>
      </c>
      <c r="C200" s="5" t="str">
        <f>"75792025032418575063941"</f>
        <v>75792025032418575063941</v>
      </c>
      <c r="D200" s="5" t="str">
        <f>"501"</f>
        <v>501</v>
      </c>
      <c r="E200" s="5" t="s">
        <v>8</v>
      </c>
    </row>
    <row r="201" spans="1:5">
      <c r="A201" s="5">
        <v>199</v>
      </c>
      <c r="B201" s="5" t="str">
        <f>"陈震"</f>
        <v>陈震</v>
      </c>
      <c r="C201" s="5" t="str">
        <f>"75792025032414365662751"</f>
        <v>75792025032414365662751</v>
      </c>
      <c r="D201" s="5" t="str">
        <f>"201"</f>
        <v>201</v>
      </c>
      <c r="E201" s="5" t="s">
        <v>6</v>
      </c>
    </row>
    <row r="202" spans="1:5">
      <c r="A202" s="5">
        <v>200</v>
      </c>
      <c r="B202" s="5" t="str">
        <f>"唐杰"</f>
        <v>唐杰</v>
      </c>
      <c r="C202" s="5" t="str">
        <f>"75792025032418532363928"</f>
        <v>75792025032418532363928</v>
      </c>
      <c r="D202" s="5" t="str">
        <f>"201"</f>
        <v>201</v>
      </c>
      <c r="E202" s="5" t="s">
        <v>6</v>
      </c>
    </row>
    <row r="203" spans="1:5">
      <c r="A203" s="5">
        <v>201</v>
      </c>
      <c r="B203" s="5" t="str">
        <f>"蔡淑妃"</f>
        <v>蔡淑妃</v>
      </c>
      <c r="C203" s="5" t="str">
        <f>"75792025032419173264005"</f>
        <v>75792025032419173264005</v>
      </c>
      <c r="D203" s="5" t="str">
        <f>"201"</f>
        <v>201</v>
      </c>
      <c r="E203" s="5" t="s">
        <v>6</v>
      </c>
    </row>
    <row r="204" spans="1:5">
      <c r="A204" s="5">
        <v>202</v>
      </c>
      <c r="B204" s="5" t="str">
        <f>"林尤发"</f>
        <v>林尤发</v>
      </c>
      <c r="C204" s="5" t="str">
        <f>"75792025032419123563996"</f>
        <v>75792025032419123563996</v>
      </c>
      <c r="D204" s="5" t="str">
        <f>"201"</f>
        <v>201</v>
      </c>
      <c r="E204" s="5" t="s">
        <v>6</v>
      </c>
    </row>
    <row r="205" spans="1:5">
      <c r="A205" s="5">
        <v>203</v>
      </c>
      <c r="B205" s="5" t="str">
        <f>"李慧"</f>
        <v>李慧</v>
      </c>
      <c r="C205" s="5" t="str">
        <f>"75792025032416050763218"</f>
        <v>75792025032416050763218</v>
      </c>
      <c r="D205" s="5" t="str">
        <f>"501"</f>
        <v>501</v>
      </c>
      <c r="E205" s="5" t="s">
        <v>8</v>
      </c>
    </row>
    <row r="206" spans="1:5">
      <c r="A206" s="5">
        <v>204</v>
      </c>
      <c r="B206" s="5" t="str">
        <f>"符厚华"</f>
        <v>符厚华</v>
      </c>
      <c r="C206" s="5" t="str">
        <f>"75792025032419094063987"</f>
        <v>75792025032419094063987</v>
      </c>
      <c r="D206" s="5" t="str">
        <f>"201"</f>
        <v>201</v>
      </c>
      <c r="E206" s="5" t="s">
        <v>6</v>
      </c>
    </row>
    <row r="207" spans="1:5">
      <c r="A207" s="5">
        <v>205</v>
      </c>
      <c r="B207" s="5" t="str">
        <f>"朱萍"</f>
        <v>朱萍</v>
      </c>
      <c r="C207" s="5" t="str">
        <f>"75792025032419440364108"</f>
        <v>75792025032419440364108</v>
      </c>
      <c r="D207" s="5" t="str">
        <f>"201"</f>
        <v>201</v>
      </c>
      <c r="E207" s="5" t="s">
        <v>6</v>
      </c>
    </row>
    <row r="208" spans="1:5">
      <c r="A208" s="5">
        <v>206</v>
      </c>
      <c r="B208" s="5" t="str">
        <f>"蔡小玲"</f>
        <v>蔡小玲</v>
      </c>
      <c r="C208" s="5" t="str">
        <f>"75792025032413054462378"</f>
        <v>75792025032413054462378</v>
      </c>
      <c r="D208" s="5" t="str">
        <f t="shared" ref="D208:D214" si="1">"501"</f>
        <v>501</v>
      </c>
      <c r="E208" s="5" t="s">
        <v>8</v>
      </c>
    </row>
    <row r="209" spans="1:5">
      <c r="A209" s="5">
        <v>207</v>
      </c>
      <c r="B209" s="5" t="str">
        <f>"徐秀惠"</f>
        <v>徐秀惠</v>
      </c>
      <c r="C209" s="5" t="str">
        <f>"75792025032419311964052"</f>
        <v>75792025032419311964052</v>
      </c>
      <c r="D209" s="5" t="str">
        <f t="shared" si="1"/>
        <v>501</v>
      </c>
      <c r="E209" s="5" t="s">
        <v>8</v>
      </c>
    </row>
    <row r="210" spans="1:5">
      <c r="A210" s="5">
        <v>208</v>
      </c>
      <c r="B210" s="5" t="str">
        <f>"杨康"</f>
        <v>杨康</v>
      </c>
      <c r="C210" s="5" t="str">
        <f>"75792025032419270564037"</f>
        <v>75792025032419270564037</v>
      </c>
      <c r="D210" s="5" t="str">
        <f t="shared" si="1"/>
        <v>501</v>
      </c>
      <c r="E210" s="5" t="s">
        <v>8</v>
      </c>
    </row>
    <row r="211" spans="1:5">
      <c r="A211" s="5">
        <v>209</v>
      </c>
      <c r="B211" s="5" t="str">
        <f>"廖雅"</f>
        <v>廖雅</v>
      </c>
      <c r="C211" s="5" t="str">
        <f>"75792025032419544264140"</f>
        <v>75792025032419544264140</v>
      </c>
      <c r="D211" s="5" t="str">
        <f t="shared" si="1"/>
        <v>501</v>
      </c>
      <c r="E211" s="5" t="s">
        <v>8</v>
      </c>
    </row>
    <row r="212" spans="1:5">
      <c r="A212" s="5">
        <v>210</v>
      </c>
      <c r="B212" s="5" t="str">
        <f>"吴淑煌"</f>
        <v>吴淑煌</v>
      </c>
      <c r="C212" s="5" t="str">
        <f>"75792025032419542564137"</f>
        <v>75792025032419542564137</v>
      </c>
      <c r="D212" s="5" t="str">
        <f t="shared" si="1"/>
        <v>501</v>
      </c>
      <c r="E212" s="5" t="s">
        <v>8</v>
      </c>
    </row>
    <row r="213" spans="1:5">
      <c r="A213" s="5">
        <v>211</v>
      </c>
      <c r="B213" s="5" t="str">
        <f>"王月"</f>
        <v>王月</v>
      </c>
      <c r="C213" s="5" t="str">
        <f>"75792025032419035863964"</f>
        <v>75792025032419035863964</v>
      </c>
      <c r="D213" s="5" t="str">
        <f t="shared" si="1"/>
        <v>501</v>
      </c>
      <c r="E213" s="5" t="s">
        <v>8</v>
      </c>
    </row>
    <row r="214" spans="1:5">
      <c r="A214" s="5">
        <v>212</v>
      </c>
      <c r="B214" s="5" t="str">
        <f>"王会港"</f>
        <v>王会港</v>
      </c>
      <c r="C214" s="5" t="str">
        <f>"75792025032419023763957"</f>
        <v>75792025032419023763957</v>
      </c>
      <c r="D214" s="5" t="str">
        <f t="shared" si="1"/>
        <v>501</v>
      </c>
      <c r="E214" s="5" t="s">
        <v>8</v>
      </c>
    </row>
    <row r="215" spans="1:5">
      <c r="A215" s="5">
        <v>213</v>
      </c>
      <c r="B215" s="5" t="str">
        <f>"王诗文"</f>
        <v>王诗文</v>
      </c>
      <c r="C215" s="5" t="str">
        <f>"75792025032411402361990"</f>
        <v>75792025032411402361990</v>
      </c>
      <c r="D215" s="5" t="str">
        <f>"301"</f>
        <v>301</v>
      </c>
      <c r="E215" s="5" t="s">
        <v>9</v>
      </c>
    </row>
    <row r="216" spans="1:5">
      <c r="A216" s="5">
        <v>214</v>
      </c>
      <c r="B216" s="5" t="str">
        <f>"沈传龙"</f>
        <v>沈传龙</v>
      </c>
      <c r="C216" s="5" t="str">
        <f>"75792025032420063364178"</f>
        <v>75792025032420063364178</v>
      </c>
      <c r="D216" s="5" t="str">
        <f>"201"</f>
        <v>201</v>
      </c>
      <c r="E216" s="5" t="s">
        <v>6</v>
      </c>
    </row>
    <row r="217" spans="1:5">
      <c r="A217" s="5">
        <v>215</v>
      </c>
      <c r="B217" s="5" t="str">
        <f>"吴敬诗"</f>
        <v>吴敬诗</v>
      </c>
      <c r="C217" s="5" t="str">
        <f>"75792025032417293563646"</f>
        <v>75792025032417293563646</v>
      </c>
      <c r="D217" s="5" t="str">
        <f>"201"</f>
        <v>201</v>
      </c>
      <c r="E217" s="5" t="s">
        <v>6</v>
      </c>
    </row>
    <row r="218" spans="1:5">
      <c r="A218" s="5">
        <v>216</v>
      </c>
      <c r="B218" s="5" t="str">
        <f>"姜雪"</f>
        <v>姜雪</v>
      </c>
      <c r="C218" s="5" t="str">
        <f>"75792025032420173364216"</f>
        <v>75792025032420173364216</v>
      </c>
      <c r="D218" s="5" t="str">
        <f>"401"</f>
        <v>401</v>
      </c>
      <c r="E218" s="5" t="s">
        <v>10</v>
      </c>
    </row>
    <row r="219" spans="1:5">
      <c r="A219" s="5">
        <v>217</v>
      </c>
      <c r="B219" s="5" t="str">
        <f>"廖传鸿"</f>
        <v>廖传鸿</v>
      </c>
      <c r="C219" s="5" t="str">
        <f>"75792025032420220464233"</f>
        <v>75792025032420220464233</v>
      </c>
      <c r="D219" s="5" t="str">
        <f>"501"</f>
        <v>501</v>
      </c>
      <c r="E219" s="5" t="s">
        <v>8</v>
      </c>
    </row>
    <row r="220" spans="1:5">
      <c r="A220" s="5">
        <v>218</v>
      </c>
      <c r="B220" s="5" t="str">
        <f>"王小玫"</f>
        <v>王小玫</v>
      </c>
      <c r="C220" s="5" t="str">
        <f>"75792025032418034463774"</f>
        <v>75792025032418034463774</v>
      </c>
      <c r="D220" s="5" t="str">
        <f>"501"</f>
        <v>501</v>
      </c>
      <c r="E220" s="5" t="s">
        <v>8</v>
      </c>
    </row>
    <row r="221" spans="1:5">
      <c r="A221" s="5">
        <v>219</v>
      </c>
      <c r="B221" s="5" t="str">
        <f>"朱桢彤"</f>
        <v>朱桢彤</v>
      </c>
      <c r="C221" s="5" t="str">
        <f>"75792025032410314361527"</f>
        <v>75792025032410314361527</v>
      </c>
      <c r="D221" s="5" t="str">
        <f>"201"</f>
        <v>201</v>
      </c>
      <c r="E221" s="5" t="s">
        <v>6</v>
      </c>
    </row>
    <row r="222" spans="1:5">
      <c r="A222" s="5">
        <v>220</v>
      </c>
      <c r="B222" s="5" t="str">
        <f>"陈奕富"</f>
        <v>陈奕富</v>
      </c>
      <c r="C222" s="5" t="str">
        <f>"75792025032420041164170"</f>
        <v>75792025032420041164170</v>
      </c>
      <c r="D222" s="5" t="str">
        <f>"201"</f>
        <v>201</v>
      </c>
      <c r="E222" s="5" t="s">
        <v>6</v>
      </c>
    </row>
    <row r="223" spans="1:5">
      <c r="A223" s="5">
        <v>221</v>
      </c>
      <c r="B223" s="5" t="str">
        <f>"刘子微"</f>
        <v>刘子微</v>
      </c>
      <c r="C223" s="5" t="str">
        <f>"75792025032420285364270"</f>
        <v>75792025032420285364270</v>
      </c>
      <c r="D223" s="5" t="str">
        <f>"201"</f>
        <v>201</v>
      </c>
      <c r="E223" s="5" t="s">
        <v>6</v>
      </c>
    </row>
    <row r="224" spans="1:5">
      <c r="A224" s="5">
        <v>222</v>
      </c>
      <c r="B224" s="5" t="str">
        <f>"徐慧君"</f>
        <v>徐慧君</v>
      </c>
      <c r="C224" s="5" t="str">
        <f>"75792025032420303264277"</f>
        <v>75792025032420303264277</v>
      </c>
      <c r="D224" s="5" t="str">
        <f>"501"</f>
        <v>501</v>
      </c>
      <c r="E224" s="5" t="s">
        <v>8</v>
      </c>
    </row>
    <row r="225" spans="1:5">
      <c r="A225" s="5">
        <v>223</v>
      </c>
      <c r="B225" s="5" t="str">
        <f>"符明深"</f>
        <v>符明深</v>
      </c>
      <c r="C225" s="5" t="str">
        <f>"75792025032420310464279"</f>
        <v>75792025032420310464279</v>
      </c>
      <c r="D225" s="5" t="str">
        <f>"201"</f>
        <v>201</v>
      </c>
      <c r="E225" s="5" t="s">
        <v>6</v>
      </c>
    </row>
    <row r="226" spans="1:5">
      <c r="A226" s="5">
        <v>224</v>
      </c>
      <c r="B226" s="5" t="str">
        <f>"李日锦"</f>
        <v>李日锦</v>
      </c>
      <c r="C226" s="5" t="str">
        <f>"75792025032417222663622"</f>
        <v>75792025032417222663622</v>
      </c>
      <c r="D226" s="5" t="str">
        <f>"201"</f>
        <v>201</v>
      </c>
      <c r="E226" s="5" t="s">
        <v>6</v>
      </c>
    </row>
    <row r="227" spans="1:5">
      <c r="A227" s="5">
        <v>225</v>
      </c>
      <c r="B227" s="5" t="str">
        <f>"李章明"</f>
        <v>李章明</v>
      </c>
      <c r="C227" s="5" t="str">
        <f>"75792025032419200464011"</f>
        <v>75792025032419200464011</v>
      </c>
      <c r="D227" s="5" t="str">
        <f>"501"</f>
        <v>501</v>
      </c>
      <c r="E227" s="5" t="s">
        <v>8</v>
      </c>
    </row>
    <row r="228" spans="1:5">
      <c r="A228" s="5">
        <v>226</v>
      </c>
      <c r="B228" s="5" t="str">
        <f>"王晶晶"</f>
        <v>王晶晶</v>
      </c>
      <c r="C228" s="5" t="str">
        <f>"75792025032420385964308"</f>
        <v>75792025032420385964308</v>
      </c>
      <c r="D228" s="5" t="str">
        <f>"501"</f>
        <v>501</v>
      </c>
      <c r="E228" s="5" t="s">
        <v>8</v>
      </c>
    </row>
    <row r="229" spans="1:5">
      <c r="A229" s="5">
        <v>227</v>
      </c>
      <c r="B229" s="5" t="str">
        <f>"陆姝颖"</f>
        <v>陆姝颖</v>
      </c>
      <c r="C229" s="5" t="str">
        <f>"75792025032416151163275"</f>
        <v>75792025032416151163275</v>
      </c>
      <c r="D229" s="5" t="str">
        <f>"501"</f>
        <v>501</v>
      </c>
      <c r="E229" s="5" t="s">
        <v>8</v>
      </c>
    </row>
    <row r="230" spans="1:5">
      <c r="A230" s="5">
        <v>228</v>
      </c>
      <c r="B230" s="5" t="str">
        <f>"彭晓莹"</f>
        <v>彭晓莹</v>
      </c>
      <c r="C230" s="5" t="str">
        <f>"75792025032420475164361"</f>
        <v>75792025032420475164361</v>
      </c>
      <c r="D230" s="5" t="str">
        <f>"201"</f>
        <v>201</v>
      </c>
      <c r="E230" s="5" t="s">
        <v>6</v>
      </c>
    </row>
    <row r="231" spans="1:5">
      <c r="A231" s="5">
        <v>229</v>
      </c>
      <c r="B231" s="5" t="str">
        <f>"陆宇婵"</f>
        <v>陆宇婵</v>
      </c>
      <c r="C231" s="5" t="str">
        <f>"75792025032417422563695"</f>
        <v>75792025032417422563695</v>
      </c>
      <c r="D231" s="5" t="str">
        <f>"101"</f>
        <v>101</v>
      </c>
      <c r="E231" s="5" t="s">
        <v>7</v>
      </c>
    </row>
    <row r="232" spans="1:5">
      <c r="A232" s="5">
        <v>230</v>
      </c>
      <c r="B232" s="5" t="str">
        <f>"李立清"</f>
        <v>李立清</v>
      </c>
      <c r="C232" s="5" t="str">
        <f>"75792025032419493764124"</f>
        <v>75792025032419493764124</v>
      </c>
      <c r="D232" s="5" t="str">
        <f>"501"</f>
        <v>501</v>
      </c>
      <c r="E232" s="5" t="s">
        <v>8</v>
      </c>
    </row>
    <row r="233" spans="1:5">
      <c r="A233" s="5">
        <v>231</v>
      </c>
      <c r="B233" s="5" t="str">
        <f>"徐兴文"</f>
        <v>徐兴文</v>
      </c>
      <c r="C233" s="5" t="str">
        <f>"75792025032420420764330"</f>
        <v>75792025032420420764330</v>
      </c>
      <c r="D233" s="5" t="str">
        <f>"501"</f>
        <v>501</v>
      </c>
      <c r="E233" s="5" t="s">
        <v>8</v>
      </c>
    </row>
    <row r="234" spans="1:5">
      <c r="A234" s="5">
        <v>232</v>
      </c>
      <c r="B234" s="5" t="str">
        <f>"李业友"</f>
        <v>李业友</v>
      </c>
      <c r="C234" s="5" t="str">
        <f>"75792025032414312862722"</f>
        <v>75792025032414312862722</v>
      </c>
      <c r="D234" s="5" t="str">
        <f>"501"</f>
        <v>501</v>
      </c>
      <c r="E234" s="5" t="s">
        <v>8</v>
      </c>
    </row>
    <row r="235" spans="1:5">
      <c r="A235" s="5">
        <v>233</v>
      </c>
      <c r="B235" s="5" t="str">
        <f>"陈苗"</f>
        <v>陈苗</v>
      </c>
      <c r="C235" s="5" t="str">
        <f>"75792025032420461864351"</f>
        <v>75792025032420461864351</v>
      </c>
      <c r="D235" s="5" t="str">
        <f>"201"</f>
        <v>201</v>
      </c>
      <c r="E235" s="5" t="s">
        <v>6</v>
      </c>
    </row>
    <row r="236" spans="1:5">
      <c r="A236" s="5">
        <v>234</v>
      </c>
      <c r="B236" s="5" t="str">
        <f>"陈钟昀"</f>
        <v>陈钟昀</v>
      </c>
      <c r="C236" s="5" t="str">
        <f>"75792025032420405564325"</f>
        <v>75792025032420405564325</v>
      </c>
      <c r="D236" s="5" t="str">
        <f>"501"</f>
        <v>501</v>
      </c>
      <c r="E236" s="5" t="s">
        <v>8</v>
      </c>
    </row>
    <row r="237" spans="1:5">
      <c r="A237" s="5">
        <v>235</v>
      </c>
      <c r="B237" s="5" t="str">
        <f>"李香达"</f>
        <v>李香达</v>
      </c>
      <c r="C237" s="5" t="str">
        <f>"75792025032415381663073"</f>
        <v>75792025032415381663073</v>
      </c>
      <c r="D237" s="5" t="str">
        <f>"201"</f>
        <v>201</v>
      </c>
      <c r="E237" s="5" t="s">
        <v>6</v>
      </c>
    </row>
    <row r="238" spans="1:5">
      <c r="A238" s="5">
        <v>236</v>
      </c>
      <c r="B238" s="5" t="str">
        <f>"邓秀林"</f>
        <v>邓秀林</v>
      </c>
      <c r="C238" s="5" t="str">
        <f>"75792025032421005364427"</f>
        <v>75792025032421005364427</v>
      </c>
      <c r="D238" s="5" t="str">
        <f>"401"</f>
        <v>401</v>
      </c>
      <c r="E238" s="5" t="s">
        <v>10</v>
      </c>
    </row>
    <row r="239" spans="1:5">
      <c r="A239" s="5">
        <v>237</v>
      </c>
      <c r="B239" s="5" t="str">
        <f>"陈锐"</f>
        <v>陈锐</v>
      </c>
      <c r="C239" s="5" t="str">
        <f>"75792025032420584964417"</f>
        <v>75792025032420584964417</v>
      </c>
      <c r="D239" s="5" t="str">
        <f>"501"</f>
        <v>501</v>
      </c>
      <c r="E239" s="5" t="s">
        <v>8</v>
      </c>
    </row>
    <row r="240" spans="1:5">
      <c r="A240" s="5">
        <v>238</v>
      </c>
      <c r="B240" s="5" t="str">
        <f>"程兰兰"</f>
        <v>程兰兰</v>
      </c>
      <c r="C240" s="5" t="str">
        <f>"75792025032421115564483"</f>
        <v>75792025032421115564483</v>
      </c>
      <c r="D240" s="5" t="str">
        <f>"501"</f>
        <v>501</v>
      </c>
      <c r="E240" s="5" t="s">
        <v>8</v>
      </c>
    </row>
    <row r="241" spans="1:5">
      <c r="A241" s="5">
        <v>239</v>
      </c>
      <c r="B241" s="5" t="str">
        <f>"王涛"</f>
        <v>王涛</v>
      </c>
      <c r="C241" s="5" t="str">
        <f>"75792025032421193064517"</f>
        <v>75792025032421193064517</v>
      </c>
      <c r="D241" s="5" t="str">
        <f>"501"</f>
        <v>501</v>
      </c>
      <c r="E241" s="5" t="s">
        <v>8</v>
      </c>
    </row>
    <row r="242" spans="1:5">
      <c r="A242" s="5">
        <v>240</v>
      </c>
      <c r="B242" s="5" t="str">
        <f>"蔡兴滨"</f>
        <v>蔡兴滨</v>
      </c>
      <c r="C242" s="5" t="str">
        <f>"75792025032421332064563"</f>
        <v>75792025032421332064563</v>
      </c>
      <c r="D242" s="5" t="str">
        <f>"501"</f>
        <v>501</v>
      </c>
      <c r="E242" s="5" t="s">
        <v>8</v>
      </c>
    </row>
    <row r="243" spans="1:5">
      <c r="A243" s="5">
        <v>241</v>
      </c>
      <c r="B243" s="5" t="str">
        <f>"王绥栋"</f>
        <v>王绥栋</v>
      </c>
      <c r="C243" s="5" t="str">
        <f>"75792025032421282764547"</f>
        <v>75792025032421282764547</v>
      </c>
      <c r="D243" s="5" t="str">
        <f>"201"</f>
        <v>201</v>
      </c>
      <c r="E243" s="5" t="s">
        <v>6</v>
      </c>
    </row>
    <row r="244" spans="1:5">
      <c r="A244" s="5">
        <v>242</v>
      </c>
      <c r="B244" s="5" t="str">
        <f>"李颐"</f>
        <v>李颐</v>
      </c>
      <c r="C244" s="5" t="str">
        <f>"75792025032421214364525"</f>
        <v>75792025032421214364525</v>
      </c>
      <c r="D244" s="5" t="str">
        <f>"501"</f>
        <v>501</v>
      </c>
      <c r="E244" s="5" t="s">
        <v>8</v>
      </c>
    </row>
    <row r="245" spans="1:5">
      <c r="A245" s="5">
        <v>243</v>
      </c>
      <c r="B245" s="5" t="str">
        <f>"许少凤"</f>
        <v>许少凤</v>
      </c>
      <c r="C245" s="5" t="str">
        <f>"75792025032421355564567"</f>
        <v>75792025032421355564567</v>
      </c>
      <c r="D245" s="5" t="str">
        <f>"501"</f>
        <v>501</v>
      </c>
      <c r="E245" s="5" t="s">
        <v>8</v>
      </c>
    </row>
    <row r="246" spans="1:5">
      <c r="A246" s="5">
        <v>244</v>
      </c>
      <c r="B246" s="5" t="str">
        <f>"王妹"</f>
        <v>王妹</v>
      </c>
      <c r="C246" s="5" t="str">
        <f>"75792025032421335764564"</f>
        <v>75792025032421335764564</v>
      </c>
      <c r="D246" s="5" t="str">
        <f>"501"</f>
        <v>501</v>
      </c>
      <c r="E246" s="5" t="s">
        <v>8</v>
      </c>
    </row>
    <row r="247" spans="1:5">
      <c r="A247" s="5">
        <v>245</v>
      </c>
      <c r="B247" s="5" t="str">
        <f>"蔡帆"</f>
        <v>蔡帆</v>
      </c>
      <c r="C247" s="5" t="str">
        <f>"75792025032421592664647"</f>
        <v>75792025032421592664647</v>
      </c>
      <c r="D247" s="5" t="str">
        <f>"201"</f>
        <v>201</v>
      </c>
      <c r="E247" s="5" t="s">
        <v>6</v>
      </c>
    </row>
    <row r="248" spans="1:5">
      <c r="A248" s="5">
        <v>246</v>
      </c>
      <c r="B248" s="5" t="str">
        <f>"符家铭"</f>
        <v>符家铭</v>
      </c>
      <c r="C248" s="5" t="str">
        <f>"75792025032421242964535"</f>
        <v>75792025032421242964535</v>
      </c>
      <c r="D248" s="5" t="str">
        <f>"201"</f>
        <v>201</v>
      </c>
      <c r="E248" s="5" t="s">
        <v>6</v>
      </c>
    </row>
    <row r="249" spans="1:5">
      <c r="A249" s="5">
        <v>247</v>
      </c>
      <c r="B249" s="5" t="str">
        <f>"冯媚"</f>
        <v>冯媚</v>
      </c>
      <c r="C249" s="5" t="str">
        <f>"75792025032421273164545"</f>
        <v>75792025032421273164545</v>
      </c>
      <c r="D249" s="5" t="str">
        <f>"501"</f>
        <v>501</v>
      </c>
      <c r="E249" s="5" t="s">
        <v>8</v>
      </c>
    </row>
    <row r="250" spans="1:5">
      <c r="A250" s="5">
        <v>248</v>
      </c>
      <c r="B250" s="5" t="str">
        <f>"彭宗森"</f>
        <v>彭宗森</v>
      </c>
      <c r="C250" s="5" t="str">
        <f>"75792025032422003964655"</f>
        <v>75792025032422003964655</v>
      </c>
      <c r="D250" s="5" t="str">
        <f>"501"</f>
        <v>501</v>
      </c>
      <c r="E250" s="5" t="s">
        <v>8</v>
      </c>
    </row>
    <row r="251" spans="1:5">
      <c r="A251" s="5">
        <v>249</v>
      </c>
      <c r="B251" s="5" t="str">
        <f>"李家坤"</f>
        <v>李家坤</v>
      </c>
      <c r="C251" s="5" t="str">
        <f>"75792025032422043664676"</f>
        <v>75792025032422043664676</v>
      </c>
      <c r="D251" s="5" t="str">
        <f>"201"</f>
        <v>201</v>
      </c>
      <c r="E251" s="5" t="s">
        <v>6</v>
      </c>
    </row>
    <row r="252" spans="1:5">
      <c r="A252" s="5">
        <v>250</v>
      </c>
      <c r="B252" s="5" t="str">
        <f>"王冰"</f>
        <v>王冰</v>
      </c>
      <c r="C252" s="5" t="str">
        <f>"75792025032421595064649"</f>
        <v>75792025032421595064649</v>
      </c>
      <c r="D252" s="5" t="str">
        <f>"501"</f>
        <v>501</v>
      </c>
      <c r="E252" s="5" t="s">
        <v>8</v>
      </c>
    </row>
    <row r="253" spans="1:5">
      <c r="A253" s="5">
        <v>251</v>
      </c>
      <c r="B253" s="5" t="str">
        <f>"蔡春美"</f>
        <v>蔡春美</v>
      </c>
      <c r="C253" s="5" t="str">
        <f>"75792025032409594661264"</f>
        <v>75792025032409594661264</v>
      </c>
      <c r="D253" s="5" t="str">
        <f>"401"</f>
        <v>401</v>
      </c>
      <c r="E253" s="5" t="s">
        <v>10</v>
      </c>
    </row>
    <row r="254" spans="1:5">
      <c r="A254" s="5">
        <v>252</v>
      </c>
      <c r="B254" s="5" t="str">
        <f>"潘淑彬"</f>
        <v>潘淑彬</v>
      </c>
      <c r="C254" s="5" t="str">
        <f>"75792025032422065364689"</f>
        <v>75792025032422065364689</v>
      </c>
      <c r="D254" s="5" t="str">
        <f>"201"</f>
        <v>201</v>
      </c>
      <c r="E254" s="5" t="s">
        <v>6</v>
      </c>
    </row>
    <row r="255" spans="1:5">
      <c r="A255" s="5">
        <v>253</v>
      </c>
      <c r="B255" s="5" t="str">
        <f>"蔡仁贵"</f>
        <v>蔡仁贵</v>
      </c>
      <c r="C255" s="5" t="str">
        <f>"75792025032421592564646"</f>
        <v>75792025032421592564646</v>
      </c>
      <c r="D255" s="5" t="str">
        <f>"201"</f>
        <v>201</v>
      </c>
      <c r="E255" s="5" t="s">
        <v>6</v>
      </c>
    </row>
    <row r="256" spans="1:5">
      <c r="A256" s="5">
        <v>254</v>
      </c>
      <c r="B256" s="5" t="str">
        <f>"王怡"</f>
        <v>王怡</v>
      </c>
      <c r="C256" s="5" t="str">
        <f>"75792025032422302664764"</f>
        <v>75792025032422302664764</v>
      </c>
      <c r="D256" s="5" t="str">
        <f>"201"</f>
        <v>201</v>
      </c>
      <c r="E256" s="5" t="s">
        <v>6</v>
      </c>
    </row>
    <row r="257" spans="1:5">
      <c r="A257" s="5">
        <v>255</v>
      </c>
      <c r="B257" s="5" t="str">
        <f>"周环"</f>
        <v>周环</v>
      </c>
      <c r="C257" s="5" t="str">
        <f>"75792025032422383464795"</f>
        <v>75792025032422383464795</v>
      </c>
      <c r="D257" s="5" t="str">
        <f>"101"</f>
        <v>101</v>
      </c>
      <c r="E257" s="5" t="s">
        <v>7</v>
      </c>
    </row>
    <row r="258" spans="1:5">
      <c r="A258" s="5">
        <v>256</v>
      </c>
      <c r="B258" s="5" t="str">
        <f>"王润章"</f>
        <v>王润章</v>
      </c>
      <c r="C258" s="5" t="str">
        <f>"75792025032422021864664"</f>
        <v>75792025032422021864664</v>
      </c>
      <c r="D258" s="5" t="str">
        <f>"201"</f>
        <v>201</v>
      </c>
      <c r="E258" s="5" t="s">
        <v>6</v>
      </c>
    </row>
    <row r="259" spans="1:5">
      <c r="A259" s="5">
        <v>257</v>
      </c>
      <c r="B259" s="5" t="str">
        <f>"何小霞"</f>
        <v>何小霞</v>
      </c>
      <c r="C259" s="5" t="str">
        <f>"75792025032422411264800"</f>
        <v>75792025032422411264800</v>
      </c>
      <c r="D259" s="5" t="str">
        <f>"401"</f>
        <v>401</v>
      </c>
      <c r="E259" s="5" t="s">
        <v>10</v>
      </c>
    </row>
    <row r="260" spans="1:5">
      <c r="A260" s="5">
        <v>258</v>
      </c>
      <c r="B260" s="5" t="str">
        <f>"林道智"</f>
        <v>林道智</v>
      </c>
      <c r="C260" s="5" t="str">
        <f>"75792025032421533364631"</f>
        <v>75792025032421533364631</v>
      </c>
      <c r="D260" s="5" t="str">
        <f>"201"</f>
        <v>201</v>
      </c>
      <c r="E260" s="5" t="s">
        <v>6</v>
      </c>
    </row>
    <row r="261" spans="1:5">
      <c r="A261" s="5">
        <v>259</v>
      </c>
      <c r="B261" s="5" t="str">
        <f>"王美超"</f>
        <v>王美超</v>
      </c>
      <c r="C261" s="5" t="str">
        <f>"75792025032418054063784"</f>
        <v>75792025032418054063784</v>
      </c>
      <c r="D261" s="5" t="str">
        <f>"201"</f>
        <v>201</v>
      </c>
      <c r="E261" s="5" t="s">
        <v>6</v>
      </c>
    </row>
    <row r="262" spans="1:5">
      <c r="A262" s="5">
        <v>260</v>
      </c>
      <c r="B262" s="5" t="str">
        <f>"陈思妍"</f>
        <v>陈思妍</v>
      </c>
      <c r="C262" s="5" t="str">
        <f>"75792025032411294461925"</f>
        <v>75792025032411294461925</v>
      </c>
      <c r="D262" s="5" t="str">
        <f>"201"</f>
        <v>201</v>
      </c>
      <c r="E262" s="5" t="s">
        <v>6</v>
      </c>
    </row>
    <row r="263" spans="1:5">
      <c r="A263" s="5">
        <v>261</v>
      </c>
      <c r="B263" s="5" t="str">
        <f>"黄文静"</f>
        <v>黄文静</v>
      </c>
      <c r="C263" s="5" t="str">
        <f>"75792025032422542564843"</f>
        <v>75792025032422542564843</v>
      </c>
      <c r="D263" s="5" t="str">
        <f>"201"</f>
        <v>201</v>
      </c>
      <c r="E263" s="5" t="s">
        <v>6</v>
      </c>
    </row>
    <row r="264" spans="1:5">
      <c r="A264" s="5">
        <v>262</v>
      </c>
      <c r="B264" s="5" t="str">
        <f>"蔡惠珊"</f>
        <v>蔡惠珊</v>
      </c>
      <c r="C264" s="5" t="str">
        <f>"75792025032422510564831"</f>
        <v>75792025032422510564831</v>
      </c>
      <c r="D264" s="5" t="str">
        <f>"201"</f>
        <v>201</v>
      </c>
      <c r="E264" s="5" t="s">
        <v>6</v>
      </c>
    </row>
    <row r="265" spans="1:5">
      <c r="A265" s="5">
        <v>263</v>
      </c>
      <c r="B265" s="5" t="str">
        <f>"李默"</f>
        <v>李默</v>
      </c>
      <c r="C265" s="5" t="str">
        <f>"75792025032422441964813"</f>
        <v>75792025032422441964813</v>
      </c>
      <c r="D265" s="5" t="str">
        <f>"501"</f>
        <v>501</v>
      </c>
      <c r="E265" s="5" t="s">
        <v>8</v>
      </c>
    </row>
    <row r="266" spans="1:5">
      <c r="A266" s="5">
        <v>264</v>
      </c>
      <c r="B266" s="5" t="str">
        <f>"王海丽"</f>
        <v>王海丽</v>
      </c>
      <c r="C266" s="5" t="str">
        <f>"75792025032422264664753"</f>
        <v>75792025032422264664753</v>
      </c>
      <c r="D266" s="5" t="str">
        <f>"201"</f>
        <v>201</v>
      </c>
      <c r="E266" s="5" t="s">
        <v>6</v>
      </c>
    </row>
    <row r="267" spans="1:5">
      <c r="A267" s="5">
        <v>265</v>
      </c>
      <c r="B267" s="5" t="str">
        <f>"李传韬"</f>
        <v>李传韬</v>
      </c>
      <c r="C267" s="5" t="str">
        <f>"75792025032423250964931"</f>
        <v>75792025032423250964931</v>
      </c>
      <c r="D267" s="5" t="str">
        <f>"201"</f>
        <v>201</v>
      </c>
      <c r="E267" s="5" t="s">
        <v>6</v>
      </c>
    </row>
    <row r="268" spans="1:5">
      <c r="A268" s="5">
        <v>266</v>
      </c>
      <c r="B268" s="5" t="str">
        <f>"蔡兴建"</f>
        <v>蔡兴建</v>
      </c>
      <c r="C268" s="5" t="str">
        <f>"75792025032422305864771"</f>
        <v>75792025032422305864771</v>
      </c>
      <c r="D268" s="5" t="str">
        <f>"201"</f>
        <v>201</v>
      </c>
      <c r="E268" s="5" t="s">
        <v>6</v>
      </c>
    </row>
    <row r="269" spans="1:5">
      <c r="A269" s="5">
        <v>267</v>
      </c>
      <c r="B269" s="5" t="str">
        <f>"李敏"</f>
        <v>李敏</v>
      </c>
      <c r="C269" s="5" t="str">
        <f>"75792025032423142364900"</f>
        <v>75792025032423142364900</v>
      </c>
      <c r="D269" s="5" t="str">
        <f>"501"</f>
        <v>501</v>
      </c>
      <c r="E269" s="5" t="s">
        <v>8</v>
      </c>
    </row>
    <row r="270" spans="1:5">
      <c r="A270" s="5">
        <v>268</v>
      </c>
      <c r="B270" s="5" t="str">
        <f>"何昌润"</f>
        <v>何昌润</v>
      </c>
      <c r="C270" s="5" t="str">
        <f>"75792025032423270364935"</f>
        <v>75792025032423270364935</v>
      </c>
      <c r="D270" s="5" t="str">
        <f>"201"</f>
        <v>201</v>
      </c>
      <c r="E270" s="5" t="s">
        <v>6</v>
      </c>
    </row>
    <row r="271" spans="1:5">
      <c r="A271" s="5">
        <v>269</v>
      </c>
      <c r="B271" s="5" t="str">
        <f>"李明叶"</f>
        <v>李明叶</v>
      </c>
      <c r="C271" s="5" t="str">
        <f>"75792025032422082064699"</f>
        <v>75792025032422082064699</v>
      </c>
      <c r="D271" s="5" t="str">
        <f>"501"</f>
        <v>501</v>
      </c>
      <c r="E271" s="5" t="s">
        <v>8</v>
      </c>
    </row>
    <row r="272" spans="1:5">
      <c r="A272" s="5">
        <v>270</v>
      </c>
      <c r="B272" s="5" t="str">
        <f>"王青梅"</f>
        <v>王青梅</v>
      </c>
      <c r="C272" s="5" t="str">
        <f>"75792025032410441761614"</f>
        <v>75792025032410441761614</v>
      </c>
      <c r="D272" s="5" t="str">
        <f>"501"</f>
        <v>501</v>
      </c>
      <c r="E272" s="5" t="s">
        <v>8</v>
      </c>
    </row>
    <row r="273" spans="1:5">
      <c r="A273" s="5">
        <v>271</v>
      </c>
      <c r="B273" s="5" t="str">
        <f>"赵积昌"</f>
        <v>赵积昌</v>
      </c>
      <c r="C273" s="5" t="str">
        <f>"75792025032422412364802"</f>
        <v>75792025032422412364802</v>
      </c>
      <c r="D273" s="5" t="str">
        <f>"301"</f>
        <v>301</v>
      </c>
      <c r="E273" s="5" t="s">
        <v>9</v>
      </c>
    </row>
    <row r="274" spans="1:5">
      <c r="A274" s="5">
        <v>272</v>
      </c>
      <c r="B274" s="5" t="str">
        <f>"梁惠丹"</f>
        <v>梁惠丹</v>
      </c>
      <c r="C274" s="5" t="str">
        <f>"75792025032423265164934"</f>
        <v>75792025032423265164934</v>
      </c>
      <c r="D274" s="5" t="str">
        <f>"501"</f>
        <v>501</v>
      </c>
      <c r="E274" s="5" t="s">
        <v>8</v>
      </c>
    </row>
    <row r="275" spans="1:5">
      <c r="A275" s="5">
        <v>273</v>
      </c>
      <c r="B275" s="5" t="str">
        <f>"陈彦好"</f>
        <v>陈彦好</v>
      </c>
      <c r="C275" s="5" t="str">
        <f>"75792025032423315564944"</f>
        <v>75792025032423315564944</v>
      </c>
      <c r="D275" s="5" t="str">
        <f>"201"</f>
        <v>201</v>
      </c>
      <c r="E275" s="5" t="s">
        <v>6</v>
      </c>
    </row>
    <row r="276" spans="1:5">
      <c r="A276" s="5">
        <v>274</v>
      </c>
      <c r="B276" s="5" t="str">
        <f>"颜区广"</f>
        <v>颜区广</v>
      </c>
      <c r="C276" s="5" t="str">
        <f>"75792025032421595864652"</f>
        <v>75792025032421595864652</v>
      </c>
      <c r="D276" s="5" t="str">
        <f>"501"</f>
        <v>501</v>
      </c>
      <c r="E276" s="5" t="s">
        <v>8</v>
      </c>
    </row>
    <row r="277" spans="1:5">
      <c r="A277" s="5">
        <v>275</v>
      </c>
      <c r="B277" s="5" t="str">
        <f>"李桂娇"</f>
        <v>李桂娇</v>
      </c>
      <c r="C277" s="5" t="str">
        <f>"75792025032423295764940"</f>
        <v>75792025032423295764940</v>
      </c>
      <c r="D277" s="5" t="str">
        <f>"201"</f>
        <v>201</v>
      </c>
      <c r="E277" s="5" t="s">
        <v>6</v>
      </c>
    </row>
    <row r="278" spans="1:5">
      <c r="A278" s="5">
        <v>276</v>
      </c>
      <c r="B278" s="5" t="str">
        <f>"蒙钟鸿"</f>
        <v>蒙钟鸿</v>
      </c>
      <c r="C278" s="5" t="str">
        <f>"75792025032423155564909"</f>
        <v>75792025032423155564909</v>
      </c>
      <c r="D278" s="5" t="str">
        <f>"501"</f>
        <v>501</v>
      </c>
      <c r="E278" s="5" t="s">
        <v>8</v>
      </c>
    </row>
    <row r="279" spans="1:5">
      <c r="A279" s="5">
        <v>277</v>
      </c>
      <c r="B279" s="5" t="str">
        <f>"许春秋"</f>
        <v>许春秋</v>
      </c>
      <c r="C279" s="5" t="str">
        <f>"75792025032423453664972"</f>
        <v>75792025032423453664972</v>
      </c>
      <c r="D279" s="5" t="str">
        <f>"401"</f>
        <v>401</v>
      </c>
      <c r="E279" s="5" t="s">
        <v>10</v>
      </c>
    </row>
    <row r="280" spans="1:5">
      <c r="A280" s="5">
        <v>278</v>
      </c>
      <c r="B280" s="5" t="str">
        <f>"钟秀娟"</f>
        <v>钟秀娟</v>
      </c>
      <c r="C280" s="5" t="str">
        <f>"75792025032423423864967"</f>
        <v>75792025032423423864967</v>
      </c>
      <c r="D280" s="5" t="str">
        <f>"201"</f>
        <v>201</v>
      </c>
      <c r="E280" s="5" t="s">
        <v>6</v>
      </c>
    </row>
    <row r="281" spans="1:5">
      <c r="A281" s="5">
        <v>279</v>
      </c>
      <c r="B281" s="5" t="str">
        <f>"王琬丹"</f>
        <v>王琬丹</v>
      </c>
      <c r="C281" s="5" t="str">
        <f>"75792025032423142564901"</f>
        <v>75792025032423142564901</v>
      </c>
      <c r="D281" s="5" t="str">
        <f>"501"</f>
        <v>501</v>
      </c>
      <c r="E281" s="5" t="s">
        <v>8</v>
      </c>
    </row>
    <row r="282" spans="1:5">
      <c r="A282" s="5">
        <v>280</v>
      </c>
      <c r="B282" s="5" t="str">
        <f>"吴大进"</f>
        <v>吴大进</v>
      </c>
      <c r="C282" s="5" t="str">
        <f>"75792025032500015664992"</f>
        <v>75792025032500015664992</v>
      </c>
      <c r="D282" s="5" t="str">
        <f>"501"</f>
        <v>501</v>
      </c>
      <c r="E282" s="5" t="s">
        <v>8</v>
      </c>
    </row>
    <row r="283" spans="1:5">
      <c r="A283" s="5">
        <v>281</v>
      </c>
      <c r="B283" s="5" t="str">
        <f>"冯玮璐"</f>
        <v>冯玮璐</v>
      </c>
      <c r="C283" s="5" t="str">
        <f>"75792025032423344164952"</f>
        <v>75792025032423344164952</v>
      </c>
      <c r="D283" s="5" t="str">
        <f>"501"</f>
        <v>501</v>
      </c>
      <c r="E283" s="5" t="s">
        <v>8</v>
      </c>
    </row>
    <row r="284" spans="1:5">
      <c r="A284" s="5">
        <v>282</v>
      </c>
      <c r="B284" s="5" t="str">
        <f>"王泰峄"</f>
        <v>王泰峄</v>
      </c>
      <c r="C284" s="5" t="str">
        <f>"75792025032500215265013"</f>
        <v>75792025032500215265013</v>
      </c>
      <c r="D284" s="5" t="str">
        <f>"501"</f>
        <v>501</v>
      </c>
      <c r="E284" s="5" t="s">
        <v>8</v>
      </c>
    </row>
    <row r="285" spans="1:5">
      <c r="A285" s="5">
        <v>283</v>
      </c>
      <c r="B285" s="5" t="str">
        <f>"张丽姬"</f>
        <v>张丽姬</v>
      </c>
      <c r="C285" s="5" t="str">
        <f>"75792025032500530565035"</f>
        <v>75792025032500530565035</v>
      </c>
      <c r="D285" s="5" t="str">
        <f>"101"</f>
        <v>101</v>
      </c>
      <c r="E285" s="5" t="s">
        <v>7</v>
      </c>
    </row>
    <row r="286" spans="1:5">
      <c r="A286" s="5">
        <v>284</v>
      </c>
      <c r="B286" s="5" t="str">
        <f>"王丹"</f>
        <v>王丹</v>
      </c>
      <c r="C286" s="5" t="str">
        <f>"75792025032501540765057"</f>
        <v>75792025032501540765057</v>
      </c>
      <c r="D286" s="5" t="str">
        <f>"201"</f>
        <v>201</v>
      </c>
      <c r="E286" s="5" t="s">
        <v>6</v>
      </c>
    </row>
    <row r="287" spans="1:5">
      <c r="A287" s="5">
        <v>285</v>
      </c>
      <c r="B287" s="5" t="str">
        <f>"吴淑煌"</f>
        <v>吴淑煌</v>
      </c>
      <c r="C287" s="5" t="str">
        <f>"75792025032418453763912"</f>
        <v>75792025032418453763912</v>
      </c>
      <c r="D287" s="5" t="str">
        <f>"501"</f>
        <v>501</v>
      </c>
      <c r="E287" s="5" t="s">
        <v>8</v>
      </c>
    </row>
    <row r="288" spans="1:5">
      <c r="A288" s="5">
        <v>286</v>
      </c>
      <c r="B288" s="5" t="str">
        <f>"陈志斌"</f>
        <v>陈志斌</v>
      </c>
      <c r="C288" s="5" t="str">
        <f>"75792025032505240865080"</f>
        <v>75792025032505240865080</v>
      </c>
      <c r="D288" s="5" t="str">
        <f>"201"</f>
        <v>201</v>
      </c>
      <c r="E288" s="5" t="s">
        <v>6</v>
      </c>
    </row>
    <row r="289" spans="1:5">
      <c r="A289" s="5">
        <v>287</v>
      </c>
      <c r="B289" s="5" t="str">
        <f>"王海莉"</f>
        <v>王海莉</v>
      </c>
      <c r="C289" s="5" t="str">
        <f>"75792025032505495265082"</f>
        <v>75792025032505495265082</v>
      </c>
      <c r="D289" s="5" t="str">
        <f>"401"</f>
        <v>401</v>
      </c>
      <c r="E289" s="5" t="s">
        <v>10</v>
      </c>
    </row>
    <row r="290" spans="1:5">
      <c r="A290" s="5">
        <v>288</v>
      </c>
      <c r="B290" s="5" t="str">
        <f>"王思颖"</f>
        <v>王思颖</v>
      </c>
      <c r="C290" s="5" t="str">
        <f>"75792025032409030460814"</f>
        <v>75792025032409030460814</v>
      </c>
      <c r="D290" s="5" t="str">
        <f>"501"</f>
        <v>501</v>
      </c>
      <c r="E290" s="5" t="s">
        <v>8</v>
      </c>
    </row>
    <row r="291" spans="1:5">
      <c r="A291" s="5">
        <v>289</v>
      </c>
      <c r="B291" s="5" t="str">
        <f>"林梅"</f>
        <v>林梅</v>
      </c>
      <c r="C291" s="5" t="str">
        <f>"75792025032507205865101"</f>
        <v>75792025032507205865101</v>
      </c>
      <c r="D291" s="5" t="str">
        <f>"201"</f>
        <v>201</v>
      </c>
      <c r="E291" s="5" t="s">
        <v>6</v>
      </c>
    </row>
    <row r="292" spans="1:5">
      <c r="A292" s="5">
        <v>290</v>
      </c>
      <c r="B292" s="5" t="str">
        <f>"陈日昱"</f>
        <v>陈日昱</v>
      </c>
      <c r="C292" s="5" t="str">
        <f>"75792025032412501362307"</f>
        <v>75792025032412501362307</v>
      </c>
      <c r="D292" s="5" t="str">
        <f>"201"</f>
        <v>201</v>
      </c>
      <c r="E292" s="5" t="s">
        <v>6</v>
      </c>
    </row>
    <row r="293" spans="1:5">
      <c r="A293" s="5">
        <v>291</v>
      </c>
      <c r="B293" s="5" t="str">
        <f>"李奇桑"</f>
        <v>李奇桑</v>
      </c>
      <c r="C293" s="5" t="str">
        <f>"75792025032508161665137"</f>
        <v>75792025032508161665137</v>
      </c>
      <c r="D293" s="5" t="str">
        <f>"201"</f>
        <v>201</v>
      </c>
      <c r="E293" s="5" t="s">
        <v>6</v>
      </c>
    </row>
    <row r="294" spans="1:5">
      <c r="A294" s="5">
        <v>292</v>
      </c>
      <c r="B294" s="5" t="str">
        <f>"梁定孙"</f>
        <v>梁定孙</v>
      </c>
      <c r="C294" s="5" t="str">
        <f>"75792025032508315565158"</f>
        <v>75792025032508315565158</v>
      </c>
      <c r="D294" s="5" t="str">
        <f>"501"</f>
        <v>501</v>
      </c>
      <c r="E294" s="5" t="s">
        <v>8</v>
      </c>
    </row>
    <row r="295" spans="1:5">
      <c r="A295" s="5">
        <v>293</v>
      </c>
      <c r="B295" s="5" t="str">
        <f>"洪德杨"</f>
        <v>洪德杨</v>
      </c>
      <c r="C295" s="5" t="str">
        <f>"75792025032409582361248"</f>
        <v>75792025032409582361248</v>
      </c>
      <c r="D295" s="5" t="str">
        <f>"101"</f>
        <v>101</v>
      </c>
      <c r="E295" s="5" t="s">
        <v>7</v>
      </c>
    </row>
    <row r="296" spans="1:5">
      <c r="A296" s="5">
        <v>294</v>
      </c>
      <c r="B296" s="5" t="str">
        <f>"陈忱"</f>
        <v>陈忱</v>
      </c>
      <c r="C296" s="5" t="str">
        <f>"75792025032508292865154"</f>
        <v>75792025032508292865154</v>
      </c>
      <c r="D296" s="5" t="str">
        <f>"501"</f>
        <v>501</v>
      </c>
      <c r="E296" s="5" t="s">
        <v>8</v>
      </c>
    </row>
    <row r="297" spans="1:5">
      <c r="A297" s="5">
        <v>295</v>
      </c>
      <c r="B297" s="5" t="str">
        <f>"文成迈"</f>
        <v>文成迈</v>
      </c>
      <c r="C297" s="5" t="str">
        <f>"75792025032507484065113"</f>
        <v>75792025032507484065113</v>
      </c>
      <c r="D297" s="5" t="str">
        <f>"501"</f>
        <v>501</v>
      </c>
      <c r="E297" s="5" t="s">
        <v>8</v>
      </c>
    </row>
    <row r="298" spans="1:5">
      <c r="A298" s="5">
        <v>296</v>
      </c>
      <c r="B298" s="5" t="str">
        <f>"黄玉娴"</f>
        <v>黄玉娴</v>
      </c>
      <c r="C298" s="5" t="str">
        <f>"75792025032509045865245"</f>
        <v>75792025032509045865245</v>
      </c>
      <c r="D298" s="5" t="str">
        <f>"201"</f>
        <v>201</v>
      </c>
      <c r="E298" s="5" t="s">
        <v>6</v>
      </c>
    </row>
    <row r="299" spans="1:5">
      <c r="A299" s="5">
        <v>297</v>
      </c>
      <c r="B299" s="5" t="str">
        <f>"王凡"</f>
        <v>王凡</v>
      </c>
      <c r="C299" s="5" t="str">
        <f>"75792025032508570365218"</f>
        <v>75792025032508570365218</v>
      </c>
      <c r="D299" s="5" t="str">
        <f>"501"</f>
        <v>501</v>
      </c>
      <c r="E299" s="5" t="s">
        <v>8</v>
      </c>
    </row>
    <row r="300" spans="1:5">
      <c r="A300" s="5">
        <v>298</v>
      </c>
      <c r="B300" s="5" t="str">
        <f>"周非非"</f>
        <v>周非非</v>
      </c>
      <c r="C300" s="5" t="str">
        <f>"75792025032508531265206"</f>
        <v>75792025032508531265206</v>
      </c>
      <c r="D300" s="5" t="str">
        <f>"201"</f>
        <v>201</v>
      </c>
      <c r="E300" s="5" t="s">
        <v>6</v>
      </c>
    </row>
    <row r="301" spans="1:5">
      <c r="A301" s="5">
        <v>299</v>
      </c>
      <c r="B301" s="5" t="str">
        <f>"谢文斌"</f>
        <v>谢文斌</v>
      </c>
      <c r="C301" s="5" t="str">
        <f>"75792025032421533064630"</f>
        <v>75792025032421533064630</v>
      </c>
      <c r="D301" s="5" t="str">
        <f>"201"</f>
        <v>201</v>
      </c>
      <c r="E301" s="5" t="s">
        <v>6</v>
      </c>
    </row>
    <row r="302" spans="1:5">
      <c r="A302" s="5">
        <v>300</v>
      </c>
      <c r="B302" s="5" t="str">
        <f>"符传盛"</f>
        <v>符传盛</v>
      </c>
      <c r="C302" s="5" t="str">
        <f>"75792025032509130865261"</f>
        <v>75792025032509130865261</v>
      </c>
      <c r="D302" s="5" t="str">
        <f>"501"</f>
        <v>501</v>
      </c>
      <c r="E302" s="5" t="s">
        <v>8</v>
      </c>
    </row>
    <row r="303" spans="1:5">
      <c r="A303" s="5">
        <v>301</v>
      </c>
      <c r="B303" s="5" t="str">
        <f>"陈运锦"</f>
        <v>陈运锦</v>
      </c>
      <c r="C303" s="5" t="str">
        <f>"75792025032409160260925"</f>
        <v>75792025032409160260925</v>
      </c>
      <c r="D303" s="5" t="str">
        <f>"501"</f>
        <v>501</v>
      </c>
      <c r="E303" s="5" t="s">
        <v>8</v>
      </c>
    </row>
    <row r="304" spans="1:5">
      <c r="A304" s="5">
        <v>302</v>
      </c>
      <c r="B304" s="5" t="str">
        <f>"蔡乙轮"</f>
        <v>蔡乙轮</v>
      </c>
      <c r="C304" s="5" t="str">
        <f>"75792025032509354465344"</f>
        <v>75792025032509354465344</v>
      </c>
      <c r="D304" s="5" t="str">
        <f>"101"</f>
        <v>101</v>
      </c>
      <c r="E304" s="5" t="s">
        <v>7</v>
      </c>
    </row>
    <row r="305" spans="1:5">
      <c r="A305" s="5">
        <v>303</v>
      </c>
      <c r="B305" s="5" t="str">
        <f>"谭永浪"</f>
        <v>谭永浪</v>
      </c>
      <c r="C305" s="5" t="str">
        <f>"75792025032417042263545"</f>
        <v>75792025032417042263545</v>
      </c>
      <c r="D305" s="5" t="str">
        <f>"401"</f>
        <v>401</v>
      </c>
      <c r="E305" s="5" t="s">
        <v>10</v>
      </c>
    </row>
    <row r="306" spans="1:5">
      <c r="A306" s="5">
        <v>304</v>
      </c>
      <c r="B306" s="5" t="str">
        <f>"符信女"</f>
        <v>符信女</v>
      </c>
      <c r="C306" s="5" t="str">
        <f>"75792025032414392662761"</f>
        <v>75792025032414392662761</v>
      </c>
      <c r="D306" s="5" t="str">
        <f>"501"</f>
        <v>501</v>
      </c>
      <c r="E306" s="5" t="s">
        <v>8</v>
      </c>
    </row>
    <row r="307" spans="1:5">
      <c r="A307" s="5">
        <v>305</v>
      </c>
      <c r="B307" s="5" t="str">
        <f>"劳雅"</f>
        <v>劳雅</v>
      </c>
      <c r="C307" s="5" t="str">
        <f>"75792025032421070264455"</f>
        <v>75792025032421070264455</v>
      </c>
      <c r="D307" s="5" t="str">
        <f>"501"</f>
        <v>501</v>
      </c>
      <c r="E307" s="5" t="s">
        <v>8</v>
      </c>
    </row>
    <row r="308" spans="1:5">
      <c r="A308" s="5">
        <v>306</v>
      </c>
      <c r="B308" s="5" t="str">
        <f>"王静"</f>
        <v>王静</v>
      </c>
      <c r="C308" s="5" t="str">
        <f>"75792025032508545865214"</f>
        <v>75792025032508545865214</v>
      </c>
      <c r="D308" s="5" t="str">
        <f>"201"</f>
        <v>201</v>
      </c>
      <c r="E308" s="5" t="s">
        <v>6</v>
      </c>
    </row>
    <row r="309" spans="1:5">
      <c r="A309" s="5">
        <v>307</v>
      </c>
      <c r="B309" s="5" t="str">
        <f>"王转姑"</f>
        <v>王转姑</v>
      </c>
      <c r="C309" s="5" t="str">
        <f>"75792025032509333665336"</f>
        <v>75792025032509333665336</v>
      </c>
      <c r="D309" s="5" t="str">
        <f>"501"</f>
        <v>501</v>
      </c>
      <c r="E309" s="5" t="s">
        <v>8</v>
      </c>
    </row>
    <row r="310" spans="1:5">
      <c r="A310" s="5">
        <v>308</v>
      </c>
      <c r="B310" s="5" t="str">
        <f>"王朝"</f>
        <v>王朝</v>
      </c>
      <c r="C310" s="5" t="str">
        <f>"75792025032509103665255"</f>
        <v>75792025032509103665255</v>
      </c>
      <c r="D310" s="5" t="str">
        <f>"201"</f>
        <v>201</v>
      </c>
      <c r="E310" s="5" t="s">
        <v>6</v>
      </c>
    </row>
    <row r="311" spans="1:5">
      <c r="A311" s="5">
        <v>309</v>
      </c>
      <c r="B311" s="5" t="str">
        <f>"王钧"</f>
        <v>王钧</v>
      </c>
      <c r="C311" s="5" t="str">
        <f>"75792025032509442565381"</f>
        <v>75792025032509442565381</v>
      </c>
      <c r="D311" s="5" t="str">
        <f>"101"</f>
        <v>101</v>
      </c>
      <c r="E311" s="5" t="s">
        <v>7</v>
      </c>
    </row>
    <row r="312" spans="1:5">
      <c r="A312" s="5">
        <v>310</v>
      </c>
      <c r="B312" s="5" t="str">
        <f>"王天"</f>
        <v>王天</v>
      </c>
      <c r="C312" s="5" t="str">
        <f>"75792025032510113865492"</f>
        <v>75792025032510113865492</v>
      </c>
      <c r="D312" s="5" t="str">
        <f>"201"</f>
        <v>201</v>
      </c>
      <c r="E312" s="5" t="s">
        <v>6</v>
      </c>
    </row>
    <row r="313" spans="1:5">
      <c r="A313" s="5">
        <v>311</v>
      </c>
      <c r="B313" s="5" t="str">
        <f>"王云"</f>
        <v>王云</v>
      </c>
      <c r="C313" s="5" t="str">
        <f>"75792025032509394565358"</f>
        <v>75792025032509394565358</v>
      </c>
      <c r="D313" s="5" t="str">
        <f>"201"</f>
        <v>201</v>
      </c>
      <c r="E313" s="5" t="s">
        <v>6</v>
      </c>
    </row>
    <row r="314" spans="1:5">
      <c r="A314" s="5">
        <v>312</v>
      </c>
      <c r="B314" s="5" t="str">
        <f>"王海浪"</f>
        <v>王海浪</v>
      </c>
      <c r="C314" s="5" t="str">
        <f>"75792025032510073365478"</f>
        <v>75792025032510073365478</v>
      </c>
      <c r="D314" s="5" t="str">
        <f>"501"</f>
        <v>501</v>
      </c>
      <c r="E314" s="5" t="s">
        <v>8</v>
      </c>
    </row>
    <row r="315" spans="1:5">
      <c r="A315" s="5">
        <v>313</v>
      </c>
      <c r="B315" s="5" t="str">
        <f>"林宁"</f>
        <v>林宁</v>
      </c>
      <c r="C315" s="5" t="str">
        <f>"75792025032510132465500"</f>
        <v>75792025032510132465500</v>
      </c>
      <c r="D315" s="5" t="str">
        <f>"201"</f>
        <v>201</v>
      </c>
      <c r="E315" s="5" t="s">
        <v>6</v>
      </c>
    </row>
    <row r="316" spans="1:5">
      <c r="A316" s="5">
        <v>314</v>
      </c>
      <c r="B316" s="5" t="str">
        <f>"王英涪"</f>
        <v>王英涪</v>
      </c>
      <c r="C316" s="5" t="str">
        <f>"75792025032510201165568"</f>
        <v>75792025032510201165568</v>
      </c>
      <c r="D316" s="5" t="str">
        <f>"201"</f>
        <v>201</v>
      </c>
      <c r="E316" s="5" t="s">
        <v>6</v>
      </c>
    </row>
    <row r="317" spans="1:5">
      <c r="A317" s="5">
        <v>315</v>
      </c>
      <c r="B317" s="5" t="str">
        <f>"韦理红"</f>
        <v>韦理红</v>
      </c>
      <c r="C317" s="5" t="str">
        <f>"75792025032414081662618"</f>
        <v>75792025032414081662618</v>
      </c>
      <c r="D317" s="5" t="str">
        <f>"201"</f>
        <v>201</v>
      </c>
      <c r="E317" s="5" t="s">
        <v>6</v>
      </c>
    </row>
    <row r="318" spans="1:5">
      <c r="A318" s="5">
        <v>316</v>
      </c>
      <c r="B318" s="5" t="str">
        <f>"吴秋花"</f>
        <v>吴秋花</v>
      </c>
      <c r="C318" s="5" t="str">
        <f>"75792025032510034765464"</f>
        <v>75792025032510034765464</v>
      </c>
      <c r="D318" s="5" t="str">
        <f>"201"</f>
        <v>201</v>
      </c>
      <c r="E318" s="5" t="s">
        <v>6</v>
      </c>
    </row>
    <row r="319" spans="1:5">
      <c r="A319" s="5">
        <v>317</v>
      </c>
      <c r="B319" s="5" t="str">
        <f>"王南"</f>
        <v>王南</v>
      </c>
      <c r="C319" s="5" t="str">
        <f>"75792025032409025160811"</f>
        <v>75792025032409025160811</v>
      </c>
      <c r="D319" s="5" t="str">
        <f>"201"</f>
        <v>201</v>
      </c>
      <c r="E319" s="5" t="s">
        <v>6</v>
      </c>
    </row>
    <row r="320" spans="1:5">
      <c r="A320" s="5">
        <v>318</v>
      </c>
      <c r="B320" s="5" t="str">
        <f>"王水妹"</f>
        <v>王水妹</v>
      </c>
      <c r="C320" s="5" t="str">
        <f>"75792025032510362365630"</f>
        <v>75792025032510362365630</v>
      </c>
      <c r="D320" s="5" t="str">
        <f>"101"</f>
        <v>101</v>
      </c>
      <c r="E320" s="5" t="s">
        <v>7</v>
      </c>
    </row>
    <row r="321" spans="1:5">
      <c r="A321" s="5">
        <v>319</v>
      </c>
      <c r="B321" s="5" t="str">
        <f>"周必武"</f>
        <v>周必武</v>
      </c>
      <c r="C321" s="5" t="str">
        <f>"75792025032510455465717"</f>
        <v>75792025032510455465717</v>
      </c>
      <c r="D321" s="5" t="str">
        <f>"501"</f>
        <v>501</v>
      </c>
      <c r="E321" s="5" t="s">
        <v>8</v>
      </c>
    </row>
    <row r="322" spans="1:5">
      <c r="A322" s="5">
        <v>320</v>
      </c>
      <c r="B322" s="5" t="str">
        <f>"邓秋慧"</f>
        <v>邓秋慧</v>
      </c>
      <c r="C322" s="5" t="str">
        <f>"75792025032510472165726"</f>
        <v>75792025032510472165726</v>
      </c>
      <c r="D322" s="5" t="str">
        <f>"201"</f>
        <v>201</v>
      </c>
      <c r="E322" s="5" t="s">
        <v>6</v>
      </c>
    </row>
    <row r="323" spans="1:5">
      <c r="A323" s="5">
        <v>321</v>
      </c>
      <c r="B323" s="5" t="str">
        <f>"曾立"</f>
        <v>曾立</v>
      </c>
      <c r="C323" s="5" t="str">
        <f>"75792025032409041160822"</f>
        <v>75792025032409041160822</v>
      </c>
      <c r="D323" s="5" t="str">
        <f>"501"</f>
        <v>501</v>
      </c>
      <c r="E323" s="5" t="s">
        <v>8</v>
      </c>
    </row>
    <row r="324" spans="1:5">
      <c r="A324" s="5">
        <v>322</v>
      </c>
      <c r="B324" s="5" t="str">
        <f>"王咪咪"</f>
        <v>王咪咪</v>
      </c>
      <c r="C324" s="5" t="str">
        <f>"75792025032414452762800"</f>
        <v>75792025032414452762800</v>
      </c>
      <c r="D324" s="5" t="str">
        <f>"201"</f>
        <v>201</v>
      </c>
      <c r="E324" s="5" t="s">
        <v>6</v>
      </c>
    </row>
    <row r="325" spans="1:5">
      <c r="A325" s="5">
        <v>323</v>
      </c>
      <c r="B325" s="5" t="str">
        <f>"符传栋"</f>
        <v>符传栋</v>
      </c>
      <c r="C325" s="5" t="str">
        <f>"75792025032511135065873"</f>
        <v>75792025032511135065873</v>
      </c>
      <c r="D325" s="5" t="str">
        <f>"201"</f>
        <v>201</v>
      </c>
      <c r="E325" s="5" t="s">
        <v>6</v>
      </c>
    </row>
    <row r="326" spans="1:5">
      <c r="A326" s="5">
        <v>324</v>
      </c>
      <c r="B326" s="5" t="str">
        <f>"刘德霞"</f>
        <v>刘德霞</v>
      </c>
      <c r="C326" s="5" t="str">
        <f>"75792025032510155765507"</f>
        <v>75792025032510155765507</v>
      </c>
      <c r="D326" s="5" t="str">
        <f>"201"</f>
        <v>201</v>
      </c>
      <c r="E326" s="5" t="s">
        <v>6</v>
      </c>
    </row>
    <row r="327" spans="1:5">
      <c r="A327" s="5">
        <v>325</v>
      </c>
      <c r="B327" s="5" t="str">
        <f>"邱苑"</f>
        <v>邱苑</v>
      </c>
      <c r="C327" s="5" t="str">
        <f>"75792025032511233965920"</f>
        <v>75792025032511233965920</v>
      </c>
      <c r="D327" s="5" t="str">
        <f>"501"</f>
        <v>501</v>
      </c>
      <c r="E327" s="5" t="s">
        <v>8</v>
      </c>
    </row>
    <row r="328" spans="1:5">
      <c r="A328" s="5">
        <v>326</v>
      </c>
      <c r="B328" s="5" t="str">
        <f>"周慧敏"</f>
        <v>周慧敏</v>
      </c>
      <c r="C328" s="5" t="str">
        <f>"75792025032510401565645"</f>
        <v>75792025032510401565645</v>
      </c>
      <c r="D328" s="5" t="str">
        <f>"201"</f>
        <v>201</v>
      </c>
      <c r="E328" s="5" t="s">
        <v>6</v>
      </c>
    </row>
    <row r="329" spans="1:5">
      <c r="A329" s="5">
        <v>327</v>
      </c>
      <c r="B329" s="5" t="str">
        <f>"许蓉平"</f>
        <v>许蓉平</v>
      </c>
      <c r="C329" s="5" t="str">
        <f>"75792025032511205765905"</f>
        <v>75792025032511205765905</v>
      </c>
      <c r="D329" s="5" t="str">
        <f>"501"</f>
        <v>501</v>
      </c>
      <c r="E329" s="5" t="s">
        <v>8</v>
      </c>
    </row>
    <row r="330" spans="1:5">
      <c r="A330" s="5">
        <v>328</v>
      </c>
      <c r="B330" s="5" t="str">
        <f>"王诗霞"</f>
        <v>王诗霞</v>
      </c>
      <c r="C330" s="5" t="str">
        <f>"75792025032511204665904"</f>
        <v>75792025032511204665904</v>
      </c>
      <c r="D330" s="5" t="str">
        <f>"201"</f>
        <v>201</v>
      </c>
      <c r="E330" s="5" t="s">
        <v>6</v>
      </c>
    </row>
    <row r="331" spans="1:5">
      <c r="A331" s="5">
        <v>329</v>
      </c>
      <c r="B331" s="5" t="str">
        <f>"陈锦霜"</f>
        <v>陈锦霜</v>
      </c>
      <c r="C331" s="5" t="str">
        <f>"75792025032411450562014"</f>
        <v>75792025032411450562014</v>
      </c>
      <c r="D331" s="5" t="str">
        <f>"101"</f>
        <v>101</v>
      </c>
      <c r="E331" s="5" t="s">
        <v>7</v>
      </c>
    </row>
    <row r="332" spans="1:5">
      <c r="A332" s="5">
        <v>330</v>
      </c>
      <c r="B332" s="5" t="str">
        <f>"黄立鹏"</f>
        <v>黄立鹏</v>
      </c>
      <c r="C332" s="5" t="str">
        <f>"75792025032511414065989"</f>
        <v>75792025032511414065989</v>
      </c>
      <c r="D332" s="5" t="str">
        <f>"501"</f>
        <v>501</v>
      </c>
      <c r="E332" s="5" t="s">
        <v>8</v>
      </c>
    </row>
    <row r="333" spans="1:5">
      <c r="A333" s="5">
        <v>331</v>
      </c>
      <c r="B333" s="5" t="str">
        <f>"王滢"</f>
        <v>王滢</v>
      </c>
      <c r="C333" s="5" t="str">
        <f>"75792025032511433865995"</f>
        <v>75792025032511433865995</v>
      </c>
      <c r="D333" s="5" t="str">
        <f>"201"</f>
        <v>201</v>
      </c>
      <c r="E333" s="5" t="s">
        <v>6</v>
      </c>
    </row>
    <row r="334" spans="1:5">
      <c r="A334" s="5">
        <v>332</v>
      </c>
      <c r="B334" s="5" t="str">
        <f>"林思月"</f>
        <v>林思月</v>
      </c>
      <c r="C334" s="5" t="str">
        <f>"75792025032511515466013"</f>
        <v>75792025032511515466013</v>
      </c>
      <c r="D334" s="5" t="str">
        <f>"201"</f>
        <v>201</v>
      </c>
      <c r="E334" s="5" t="s">
        <v>6</v>
      </c>
    </row>
    <row r="335" spans="1:5">
      <c r="A335" s="5">
        <v>333</v>
      </c>
      <c r="B335" s="5" t="str">
        <f>"王招广"</f>
        <v>王招广</v>
      </c>
      <c r="C335" s="5" t="str">
        <f>"75792025032412571662336"</f>
        <v>75792025032412571662336</v>
      </c>
      <c r="D335" s="5" t="str">
        <f>"301"</f>
        <v>301</v>
      </c>
      <c r="E335" s="5" t="s">
        <v>9</v>
      </c>
    </row>
    <row r="336" spans="1:5">
      <c r="A336" s="5">
        <v>334</v>
      </c>
      <c r="B336" s="5" t="str">
        <f>"陈健"</f>
        <v>陈健</v>
      </c>
      <c r="C336" s="5" t="str">
        <f>"75792025032511522766019"</f>
        <v>75792025032511522766019</v>
      </c>
      <c r="D336" s="5" t="str">
        <f>"201"</f>
        <v>201</v>
      </c>
      <c r="E336" s="5" t="s">
        <v>6</v>
      </c>
    </row>
    <row r="337" spans="1:5">
      <c r="A337" s="5">
        <v>335</v>
      </c>
      <c r="B337" s="5" t="str">
        <f>"陈亮菲"</f>
        <v>陈亮菲</v>
      </c>
      <c r="C337" s="5" t="str">
        <f>"75792025032511445765998"</f>
        <v>75792025032511445765998</v>
      </c>
      <c r="D337" s="5" t="str">
        <f>"501"</f>
        <v>501</v>
      </c>
      <c r="E337" s="5" t="s">
        <v>8</v>
      </c>
    </row>
    <row r="338" spans="1:5">
      <c r="A338" s="5">
        <v>336</v>
      </c>
      <c r="B338" s="5" t="str">
        <f>"黄丽敏"</f>
        <v>黄丽敏</v>
      </c>
      <c r="C338" s="5" t="str">
        <f>"75792025032511192065897"</f>
        <v>75792025032511192065897</v>
      </c>
      <c r="D338" s="5" t="str">
        <f>"501"</f>
        <v>501</v>
      </c>
      <c r="E338" s="5" t="s">
        <v>8</v>
      </c>
    </row>
    <row r="339" spans="1:5">
      <c r="A339" s="5">
        <v>337</v>
      </c>
      <c r="B339" s="5" t="str">
        <f>"曾晓丽"</f>
        <v>曾晓丽</v>
      </c>
      <c r="C339" s="5" t="str">
        <f>"75792025032414121862635"</f>
        <v>75792025032414121862635</v>
      </c>
      <c r="D339" s="5" t="str">
        <f>"501"</f>
        <v>501</v>
      </c>
      <c r="E339" s="5" t="s">
        <v>8</v>
      </c>
    </row>
    <row r="340" spans="1:5">
      <c r="A340" s="5">
        <v>338</v>
      </c>
      <c r="B340" s="5" t="str">
        <f>"陈贺"</f>
        <v>陈贺</v>
      </c>
      <c r="C340" s="5" t="str">
        <f>"75792025032510525365784"</f>
        <v>75792025032510525365784</v>
      </c>
      <c r="D340" s="5" t="str">
        <f>"501"</f>
        <v>501</v>
      </c>
      <c r="E340" s="5" t="s">
        <v>8</v>
      </c>
    </row>
    <row r="341" spans="1:5">
      <c r="A341" s="5">
        <v>339</v>
      </c>
      <c r="B341" s="5" t="str">
        <f>"刘頔"</f>
        <v>刘頔</v>
      </c>
      <c r="C341" s="5" t="str">
        <f>"75792025032511452365999"</f>
        <v>75792025032511452365999</v>
      </c>
      <c r="D341" s="5" t="str">
        <f>"201"</f>
        <v>201</v>
      </c>
      <c r="E341" s="5" t="s">
        <v>6</v>
      </c>
    </row>
    <row r="342" spans="1:5">
      <c r="A342" s="5">
        <v>340</v>
      </c>
      <c r="B342" s="5" t="str">
        <f>"高杨捷"</f>
        <v>高杨捷</v>
      </c>
      <c r="C342" s="5" t="str">
        <f>"75792025032512135969077"</f>
        <v>75792025032512135969077</v>
      </c>
      <c r="D342" s="5" t="str">
        <f>"201"</f>
        <v>201</v>
      </c>
      <c r="E342" s="5" t="s">
        <v>6</v>
      </c>
    </row>
    <row r="343" spans="1:5">
      <c r="A343" s="5">
        <v>341</v>
      </c>
      <c r="B343" s="5" t="str">
        <f>"易佳丽"</f>
        <v>易佳丽</v>
      </c>
      <c r="C343" s="5" t="str">
        <f>"75792025032511504866009"</f>
        <v>75792025032511504866009</v>
      </c>
      <c r="D343" s="5" t="str">
        <f>"401"</f>
        <v>401</v>
      </c>
      <c r="E343" s="5" t="s">
        <v>10</v>
      </c>
    </row>
    <row r="344" spans="1:5">
      <c r="A344" s="5">
        <v>342</v>
      </c>
      <c r="B344" s="5" t="str">
        <f>"何健"</f>
        <v>何健</v>
      </c>
      <c r="C344" s="5" t="str">
        <f>"75792025032511314865963"</f>
        <v>75792025032511314865963</v>
      </c>
      <c r="D344" s="5" t="str">
        <f>"201"</f>
        <v>201</v>
      </c>
      <c r="E344" s="5" t="s">
        <v>6</v>
      </c>
    </row>
    <row r="345" spans="1:5">
      <c r="A345" s="5">
        <v>343</v>
      </c>
      <c r="B345" s="5" t="str">
        <f>"李璇"</f>
        <v>李璇</v>
      </c>
      <c r="C345" s="5" t="str">
        <f>"75792025032512021269044"</f>
        <v>75792025032512021269044</v>
      </c>
      <c r="D345" s="5" t="str">
        <f>"201"</f>
        <v>201</v>
      </c>
      <c r="E345" s="5" t="s">
        <v>6</v>
      </c>
    </row>
    <row r="346" spans="1:5">
      <c r="A346" s="5">
        <v>344</v>
      </c>
      <c r="B346" s="5" t="str">
        <f>"潘世皓"</f>
        <v>潘世皓</v>
      </c>
      <c r="C346" s="5" t="str">
        <f>"75792025032512082469065"</f>
        <v>75792025032512082469065</v>
      </c>
      <c r="D346" s="5" t="str">
        <f>"201"</f>
        <v>201</v>
      </c>
      <c r="E346" s="5" t="s">
        <v>6</v>
      </c>
    </row>
    <row r="347" spans="1:5">
      <c r="A347" s="5">
        <v>345</v>
      </c>
      <c r="B347" s="5" t="str">
        <f>"曾芬"</f>
        <v>曾芬</v>
      </c>
      <c r="C347" s="5" t="str">
        <f>"75792025032512315369131"</f>
        <v>75792025032512315369131</v>
      </c>
      <c r="D347" s="5" t="str">
        <f>"201"</f>
        <v>201</v>
      </c>
      <c r="E347" s="5" t="s">
        <v>6</v>
      </c>
    </row>
    <row r="348" spans="1:5">
      <c r="A348" s="5">
        <v>346</v>
      </c>
      <c r="B348" s="5" t="str">
        <f>"孙小芸"</f>
        <v>孙小芸</v>
      </c>
      <c r="C348" s="5" t="str">
        <f>"75792025032512405069150"</f>
        <v>75792025032512405069150</v>
      </c>
      <c r="D348" s="5" t="str">
        <f>"201"</f>
        <v>201</v>
      </c>
      <c r="E348" s="5" t="s">
        <v>6</v>
      </c>
    </row>
    <row r="349" spans="1:5">
      <c r="A349" s="5">
        <v>347</v>
      </c>
      <c r="B349" s="5" t="str">
        <f>"曾杰"</f>
        <v>曾杰</v>
      </c>
      <c r="C349" s="5" t="str">
        <f>"75792025032512080969064"</f>
        <v>75792025032512080969064</v>
      </c>
      <c r="D349" s="5" t="str">
        <f>"301"</f>
        <v>301</v>
      </c>
      <c r="E349" s="5" t="s">
        <v>9</v>
      </c>
    </row>
    <row r="350" spans="1:5">
      <c r="A350" s="5">
        <v>348</v>
      </c>
      <c r="B350" s="5" t="str">
        <f>"王基旺"</f>
        <v>王基旺</v>
      </c>
      <c r="C350" s="5" t="str">
        <f>"75792025032512254169114"</f>
        <v>75792025032512254169114</v>
      </c>
      <c r="D350" s="5" t="str">
        <f>"201"</f>
        <v>201</v>
      </c>
      <c r="E350" s="5" t="s">
        <v>6</v>
      </c>
    </row>
    <row r="351" spans="1:5">
      <c r="A351" s="5">
        <v>349</v>
      </c>
      <c r="B351" s="5" t="str">
        <f>"蔡星柠"</f>
        <v>蔡星柠</v>
      </c>
      <c r="C351" s="5" t="str">
        <f>"75792025032512003168471"</f>
        <v>75792025032512003168471</v>
      </c>
      <c r="D351" s="5" t="str">
        <f>"201"</f>
        <v>201</v>
      </c>
      <c r="E351" s="5" t="s">
        <v>6</v>
      </c>
    </row>
    <row r="352" spans="1:5">
      <c r="A352" s="5">
        <v>350</v>
      </c>
      <c r="B352" s="5" t="str">
        <f>"蔡倚"</f>
        <v>蔡倚</v>
      </c>
      <c r="C352" s="5" t="str">
        <f>"75792025032512395169146"</f>
        <v>75792025032512395169146</v>
      </c>
      <c r="D352" s="5" t="str">
        <f>"201"</f>
        <v>201</v>
      </c>
      <c r="E352" s="5" t="s">
        <v>6</v>
      </c>
    </row>
    <row r="353" spans="1:5">
      <c r="A353" s="5">
        <v>351</v>
      </c>
      <c r="B353" s="5" t="str">
        <f>"王雄"</f>
        <v>王雄</v>
      </c>
      <c r="C353" s="5" t="str">
        <f>"75792025032513032269201"</f>
        <v>75792025032513032269201</v>
      </c>
      <c r="D353" s="5" t="str">
        <f>"501"</f>
        <v>501</v>
      </c>
      <c r="E353" s="5" t="s">
        <v>8</v>
      </c>
    </row>
    <row r="354" spans="1:5">
      <c r="A354" s="5">
        <v>352</v>
      </c>
      <c r="B354" s="5" t="str">
        <f>"王清诚"</f>
        <v>王清诚</v>
      </c>
      <c r="C354" s="5" t="str">
        <f>"75792025032513222169257"</f>
        <v>75792025032513222169257</v>
      </c>
      <c r="D354" s="5" t="str">
        <f>"501"</f>
        <v>501</v>
      </c>
      <c r="E354" s="5" t="s">
        <v>8</v>
      </c>
    </row>
    <row r="355" spans="1:5">
      <c r="A355" s="5">
        <v>353</v>
      </c>
      <c r="B355" s="5" t="str">
        <f>"梁招岛"</f>
        <v>梁招岛</v>
      </c>
      <c r="C355" s="5" t="str">
        <f>"75792025032513121069224"</f>
        <v>75792025032513121069224</v>
      </c>
      <c r="D355" s="5" t="str">
        <f>"501"</f>
        <v>501</v>
      </c>
      <c r="E355" s="5" t="s">
        <v>8</v>
      </c>
    </row>
    <row r="356" spans="1:5">
      <c r="A356" s="5">
        <v>354</v>
      </c>
      <c r="B356" s="5" t="str">
        <f>"王希"</f>
        <v>王希</v>
      </c>
      <c r="C356" s="5" t="str">
        <f>"75792025032413373262505"</f>
        <v>75792025032413373262505</v>
      </c>
      <c r="D356" s="5" t="str">
        <f>"201"</f>
        <v>201</v>
      </c>
      <c r="E356" s="5" t="s">
        <v>6</v>
      </c>
    </row>
    <row r="357" spans="1:5">
      <c r="A357" s="5">
        <v>355</v>
      </c>
      <c r="B357" s="5" t="str">
        <f>"蒙钟弟"</f>
        <v>蒙钟弟</v>
      </c>
      <c r="C357" s="5" t="str">
        <f>"75792025032513133569227"</f>
        <v>75792025032513133569227</v>
      </c>
      <c r="D357" s="5" t="str">
        <f>"501"</f>
        <v>501</v>
      </c>
      <c r="E357" s="5" t="s">
        <v>8</v>
      </c>
    </row>
    <row r="358" spans="1:5">
      <c r="A358" s="5">
        <v>356</v>
      </c>
      <c r="B358" s="5" t="str">
        <f>"王河翔"</f>
        <v>王河翔</v>
      </c>
      <c r="C358" s="5" t="str">
        <f>"75792025032513222669258"</f>
        <v>75792025032513222669258</v>
      </c>
      <c r="D358" s="5" t="str">
        <f>"501"</f>
        <v>501</v>
      </c>
      <c r="E358" s="5" t="s">
        <v>8</v>
      </c>
    </row>
    <row r="359" spans="1:5">
      <c r="A359" s="5">
        <v>357</v>
      </c>
      <c r="B359" s="5" t="str">
        <f>"蔡仁鹏"</f>
        <v>蔡仁鹏</v>
      </c>
      <c r="C359" s="5" t="str">
        <f>"75792025032512421169153"</f>
        <v>75792025032512421169153</v>
      </c>
      <c r="D359" s="5" t="str">
        <f>"201"</f>
        <v>201</v>
      </c>
      <c r="E359" s="5" t="s">
        <v>6</v>
      </c>
    </row>
    <row r="360" spans="1:5">
      <c r="A360" s="5">
        <v>358</v>
      </c>
      <c r="B360" s="5" t="str">
        <f>"徐祎祎"</f>
        <v>徐祎祎</v>
      </c>
      <c r="C360" s="5" t="str">
        <f>"75792025032513374269286"</f>
        <v>75792025032513374269286</v>
      </c>
      <c r="D360" s="5" t="str">
        <f>"201"</f>
        <v>201</v>
      </c>
      <c r="E360" s="5" t="s">
        <v>6</v>
      </c>
    </row>
    <row r="361" spans="1:5">
      <c r="A361" s="5">
        <v>359</v>
      </c>
      <c r="B361" s="5" t="str">
        <f>"吴素宁"</f>
        <v>吴素宁</v>
      </c>
      <c r="C361" s="5" t="str">
        <f>"75792025032513403769290"</f>
        <v>75792025032513403769290</v>
      </c>
      <c r="D361" s="5" t="str">
        <f>"201"</f>
        <v>201</v>
      </c>
      <c r="E361" s="5" t="s">
        <v>6</v>
      </c>
    </row>
    <row r="362" spans="1:5">
      <c r="A362" s="5">
        <v>360</v>
      </c>
      <c r="B362" s="5" t="str">
        <f>"王嫒"</f>
        <v>王嫒</v>
      </c>
      <c r="C362" s="5" t="str">
        <f>"75792025032513281569269"</f>
        <v>75792025032513281569269</v>
      </c>
      <c r="D362" s="5" t="str">
        <f>"501"</f>
        <v>501</v>
      </c>
      <c r="E362" s="5" t="s">
        <v>8</v>
      </c>
    </row>
    <row r="363" spans="1:5">
      <c r="A363" s="5">
        <v>361</v>
      </c>
      <c r="B363" s="5" t="str">
        <f>"汪峰琳"</f>
        <v>汪峰琳</v>
      </c>
      <c r="C363" s="5" t="str">
        <f>"75792025032513521769326"</f>
        <v>75792025032513521769326</v>
      </c>
      <c r="D363" s="5" t="str">
        <f t="shared" ref="D363:D368" si="2">"201"</f>
        <v>201</v>
      </c>
      <c r="E363" s="5" t="s">
        <v>6</v>
      </c>
    </row>
    <row r="364" spans="1:5">
      <c r="A364" s="5">
        <v>362</v>
      </c>
      <c r="B364" s="5" t="str">
        <f>"王娜"</f>
        <v>王娜</v>
      </c>
      <c r="C364" s="5" t="str">
        <f>"75792025032514073369360"</f>
        <v>75792025032514073369360</v>
      </c>
      <c r="D364" s="5" t="str">
        <f t="shared" si="2"/>
        <v>201</v>
      </c>
      <c r="E364" s="5" t="s">
        <v>6</v>
      </c>
    </row>
    <row r="365" spans="1:5">
      <c r="A365" s="5">
        <v>363</v>
      </c>
      <c r="B365" s="5" t="str">
        <f>"谢李蕙"</f>
        <v>谢李蕙</v>
      </c>
      <c r="C365" s="5" t="str">
        <f>"75792025032513490169316"</f>
        <v>75792025032513490169316</v>
      </c>
      <c r="D365" s="5" t="str">
        <f t="shared" si="2"/>
        <v>201</v>
      </c>
      <c r="E365" s="5" t="s">
        <v>6</v>
      </c>
    </row>
    <row r="366" spans="1:5">
      <c r="A366" s="5">
        <v>364</v>
      </c>
      <c r="B366" s="5" t="str">
        <f>"符永文"</f>
        <v>符永文</v>
      </c>
      <c r="C366" s="5" t="str">
        <f>"75792025032514224669399"</f>
        <v>75792025032514224669399</v>
      </c>
      <c r="D366" s="5" t="str">
        <f t="shared" si="2"/>
        <v>201</v>
      </c>
      <c r="E366" s="5" t="s">
        <v>6</v>
      </c>
    </row>
    <row r="367" spans="1:5">
      <c r="A367" s="5">
        <v>365</v>
      </c>
      <c r="B367" s="5" t="str">
        <f>"王毓"</f>
        <v>王毓</v>
      </c>
      <c r="C367" s="5" t="str">
        <f>"75792025032514254869408"</f>
        <v>75792025032514254869408</v>
      </c>
      <c r="D367" s="5" t="str">
        <f t="shared" si="2"/>
        <v>201</v>
      </c>
      <c r="E367" s="5" t="s">
        <v>6</v>
      </c>
    </row>
    <row r="368" spans="1:5">
      <c r="A368" s="5">
        <v>366</v>
      </c>
      <c r="B368" s="5" t="str">
        <f>"王雨凡"</f>
        <v>王雨凡</v>
      </c>
      <c r="C368" s="5" t="str">
        <f>"75792025032514114069370"</f>
        <v>75792025032514114069370</v>
      </c>
      <c r="D368" s="5" t="str">
        <f t="shared" si="2"/>
        <v>201</v>
      </c>
      <c r="E368" s="5" t="s">
        <v>6</v>
      </c>
    </row>
    <row r="369" spans="1:5">
      <c r="A369" s="5">
        <v>367</v>
      </c>
      <c r="B369" s="5" t="str">
        <f>"曾升"</f>
        <v>曾升</v>
      </c>
      <c r="C369" s="5" t="str">
        <f>"75792025032415290863023"</f>
        <v>75792025032415290863023</v>
      </c>
      <c r="D369" s="5" t="str">
        <f>"501"</f>
        <v>501</v>
      </c>
      <c r="E369" s="5" t="s">
        <v>8</v>
      </c>
    </row>
    <row r="370" spans="1:5">
      <c r="A370" s="5">
        <v>368</v>
      </c>
      <c r="B370" s="5" t="str">
        <f>"李嫚"</f>
        <v>李嫚</v>
      </c>
      <c r="C370" s="5" t="str">
        <f>"75792025032513473069312"</f>
        <v>75792025032513473069312</v>
      </c>
      <c r="D370" s="5" t="str">
        <f>"201"</f>
        <v>201</v>
      </c>
      <c r="E370" s="5" t="s">
        <v>6</v>
      </c>
    </row>
    <row r="371" spans="1:5">
      <c r="A371" s="5">
        <v>369</v>
      </c>
      <c r="B371" s="5" t="str">
        <f>"吴钟丹"</f>
        <v>吴钟丹</v>
      </c>
      <c r="C371" s="5" t="str">
        <f>"75792025032514463569462"</f>
        <v>75792025032514463569462</v>
      </c>
      <c r="D371" s="5" t="str">
        <f>"201"</f>
        <v>201</v>
      </c>
      <c r="E371" s="5" t="s">
        <v>6</v>
      </c>
    </row>
    <row r="372" spans="1:5">
      <c r="A372" s="5">
        <v>370</v>
      </c>
      <c r="B372" s="5" t="str">
        <f>"谭红琼"</f>
        <v>谭红琼</v>
      </c>
      <c r="C372" s="5" t="str">
        <f>"75792025032415155962955"</f>
        <v>75792025032415155962955</v>
      </c>
      <c r="D372" s="5" t="str">
        <f>"201"</f>
        <v>201</v>
      </c>
      <c r="E372" s="5" t="s">
        <v>6</v>
      </c>
    </row>
    <row r="373" spans="1:5">
      <c r="A373" s="5">
        <v>371</v>
      </c>
      <c r="B373" s="5" t="str">
        <f>"王大亮"</f>
        <v>王大亮</v>
      </c>
      <c r="C373" s="5" t="str">
        <f>"75792025032513585069346"</f>
        <v>75792025032513585069346</v>
      </c>
      <c r="D373" s="5" t="str">
        <f>"501"</f>
        <v>501</v>
      </c>
      <c r="E373" s="5" t="s">
        <v>8</v>
      </c>
    </row>
    <row r="374" spans="1:5">
      <c r="A374" s="5">
        <v>372</v>
      </c>
      <c r="B374" s="5" t="str">
        <f>"周招东"</f>
        <v>周招东</v>
      </c>
      <c r="C374" s="5" t="str">
        <f>"75792025032422364464791"</f>
        <v>75792025032422364464791</v>
      </c>
      <c r="D374" s="5" t="str">
        <f>"501"</f>
        <v>501</v>
      </c>
      <c r="E374" s="5" t="s">
        <v>8</v>
      </c>
    </row>
    <row r="375" spans="1:5">
      <c r="A375" s="5">
        <v>373</v>
      </c>
      <c r="B375" s="5" t="str">
        <f>"符式康"</f>
        <v>符式康</v>
      </c>
      <c r="C375" s="5" t="str">
        <f>"75792025032418045563781"</f>
        <v>75792025032418045563781</v>
      </c>
      <c r="D375" s="5" t="str">
        <f>"301"</f>
        <v>301</v>
      </c>
      <c r="E375" s="5" t="s">
        <v>9</v>
      </c>
    </row>
    <row r="376" spans="1:5">
      <c r="A376" s="5">
        <v>374</v>
      </c>
      <c r="B376" s="5" t="str">
        <f>"邝祥"</f>
        <v>邝祥</v>
      </c>
      <c r="C376" s="5" t="str">
        <f>"75792025032515120272512"</f>
        <v>75792025032515120272512</v>
      </c>
      <c r="D376" s="5" t="str">
        <f>"201"</f>
        <v>201</v>
      </c>
      <c r="E376" s="5" t="s">
        <v>6</v>
      </c>
    </row>
    <row r="377" spans="1:5">
      <c r="A377" s="5">
        <v>375</v>
      </c>
      <c r="B377" s="5" t="str">
        <f>"李业林"</f>
        <v>李业林</v>
      </c>
      <c r="C377" s="5" t="str">
        <f>"75792025032514325369422"</f>
        <v>75792025032514325369422</v>
      </c>
      <c r="D377" s="5" t="str">
        <f>"201"</f>
        <v>201</v>
      </c>
      <c r="E377" s="5" t="s">
        <v>6</v>
      </c>
    </row>
    <row r="378" spans="1:5">
      <c r="A378" s="5">
        <v>376</v>
      </c>
      <c r="B378" s="5" t="str">
        <f>"蔡雅婧"</f>
        <v>蔡雅婧</v>
      </c>
      <c r="C378" s="5" t="str">
        <f>"75792025032515011469503"</f>
        <v>75792025032515011469503</v>
      </c>
      <c r="D378" s="5" t="str">
        <f>"501"</f>
        <v>501</v>
      </c>
      <c r="E378" s="5" t="s">
        <v>8</v>
      </c>
    </row>
    <row r="379" spans="1:5">
      <c r="A379" s="5">
        <v>377</v>
      </c>
      <c r="B379" s="5" t="str">
        <f>"王清锦"</f>
        <v>王清锦</v>
      </c>
      <c r="C379" s="5" t="str">
        <f>"75792025032515174775510"</f>
        <v>75792025032515174775510</v>
      </c>
      <c r="D379" s="5" t="str">
        <f>"201"</f>
        <v>201</v>
      </c>
      <c r="E379" s="5" t="s">
        <v>6</v>
      </c>
    </row>
    <row r="380" spans="1:5">
      <c r="A380" s="5">
        <v>378</v>
      </c>
      <c r="B380" s="5" t="str">
        <f>"王芸"</f>
        <v>王芸</v>
      </c>
      <c r="C380" s="5" t="str">
        <f>"75792025032515144373768"</f>
        <v>75792025032515144373768</v>
      </c>
      <c r="D380" s="5" t="str">
        <f>"501"</f>
        <v>501</v>
      </c>
      <c r="E380" s="5" t="s">
        <v>8</v>
      </c>
    </row>
    <row r="381" spans="1:5">
      <c r="A381" s="5">
        <v>379</v>
      </c>
      <c r="B381" s="5" t="str">
        <f>"符方蕊"</f>
        <v>符方蕊</v>
      </c>
      <c r="C381" s="5" t="str">
        <f>"75792025032515240675536"</f>
        <v>75792025032515240675536</v>
      </c>
      <c r="D381" s="5" t="str">
        <f>"501"</f>
        <v>501</v>
      </c>
      <c r="E381" s="5" t="s">
        <v>8</v>
      </c>
    </row>
    <row r="382" spans="1:5">
      <c r="A382" s="5">
        <v>380</v>
      </c>
      <c r="B382" s="5" t="str">
        <f>"郑树悟"</f>
        <v>郑树悟</v>
      </c>
      <c r="C382" s="5" t="str">
        <f>"75792025032515381875596"</f>
        <v>75792025032515381875596</v>
      </c>
      <c r="D382" s="5" t="str">
        <f>"201"</f>
        <v>201</v>
      </c>
      <c r="E382" s="5" t="s">
        <v>6</v>
      </c>
    </row>
    <row r="383" spans="1:5">
      <c r="A383" s="5">
        <v>381</v>
      </c>
      <c r="B383" s="5" t="str">
        <f>"刘德聪"</f>
        <v>刘德聪</v>
      </c>
      <c r="C383" s="5" t="str">
        <f>"75792025032515254475545"</f>
        <v>75792025032515254475545</v>
      </c>
      <c r="D383" s="5" t="str">
        <f>"101"</f>
        <v>101</v>
      </c>
      <c r="E383" s="5" t="s">
        <v>7</v>
      </c>
    </row>
    <row r="384" spans="1:5">
      <c r="A384" s="5">
        <v>382</v>
      </c>
      <c r="B384" s="5" t="str">
        <f>"曾婧"</f>
        <v>曾婧</v>
      </c>
      <c r="C384" s="5" t="str">
        <f>"75792025032515284975554"</f>
        <v>75792025032515284975554</v>
      </c>
      <c r="D384" s="5" t="str">
        <f>"201"</f>
        <v>201</v>
      </c>
      <c r="E384" s="5" t="s">
        <v>6</v>
      </c>
    </row>
    <row r="385" spans="1:5">
      <c r="A385" s="5">
        <v>383</v>
      </c>
      <c r="B385" s="5" t="str">
        <f>"李奕"</f>
        <v>李奕</v>
      </c>
      <c r="C385" s="5" t="str">
        <f>"75792025032514324469421"</f>
        <v>75792025032514324469421</v>
      </c>
      <c r="D385" s="5" t="str">
        <f>"201"</f>
        <v>201</v>
      </c>
      <c r="E385" s="5" t="s">
        <v>6</v>
      </c>
    </row>
    <row r="386" spans="1:5">
      <c r="A386" s="5">
        <v>384</v>
      </c>
      <c r="B386" s="5" t="str">
        <f>"张紫莹"</f>
        <v>张紫莹</v>
      </c>
      <c r="C386" s="5" t="str">
        <f>"75792025032515133172880"</f>
        <v>75792025032515133172880</v>
      </c>
      <c r="D386" s="5" t="str">
        <f>"501"</f>
        <v>501</v>
      </c>
      <c r="E386" s="5" t="s">
        <v>8</v>
      </c>
    </row>
    <row r="387" spans="1:5">
      <c r="A387" s="5">
        <v>385</v>
      </c>
      <c r="B387" s="5" t="str">
        <f>"蒙秀专"</f>
        <v>蒙秀专</v>
      </c>
      <c r="C387" s="5" t="str">
        <f>"75792025032515194875523"</f>
        <v>75792025032515194875523</v>
      </c>
      <c r="D387" s="5" t="str">
        <f>"101"</f>
        <v>101</v>
      </c>
      <c r="E387" s="5" t="s">
        <v>7</v>
      </c>
    </row>
    <row r="388" spans="1:5">
      <c r="A388" s="5">
        <v>386</v>
      </c>
      <c r="B388" s="5" t="str">
        <f>"洪雪婷"</f>
        <v>洪雪婷</v>
      </c>
      <c r="C388" s="5" t="str">
        <f>"75792025032515382075597"</f>
        <v>75792025032515382075597</v>
      </c>
      <c r="D388" s="5" t="str">
        <f>"101"</f>
        <v>101</v>
      </c>
      <c r="E388" s="5" t="s">
        <v>7</v>
      </c>
    </row>
    <row r="389" spans="1:5">
      <c r="A389" s="5">
        <v>387</v>
      </c>
      <c r="B389" s="5" t="str">
        <f>"李美薇"</f>
        <v>李美薇</v>
      </c>
      <c r="C389" s="5" t="str">
        <f>"75792025032516012975679"</f>
        <v>75792025032516012975679</v>
      </c>
      <c r="D389" s="5" t="str">
        <f>"201"</f>
        <v>201</v>
      </c>
      <c r="E389" s="5" t="s">
        <v>6</v>
      </c>
    </row>
    <row r="390" spans="1:5">
      <c r="A390" s="5">
        <v>388</v>
      </c>
      <c r="B390" s="5" t="str">
        <f>"彭云"</f>
        <v>彭云</v>
      </c>
      <c r="C390" s="5" t="str">
        <f>"75792025032516013875680"</f>
        <v>75792025032516013875680</v>
      </c>
      <c r="D390" s="5" t="str">
        <f>"501"</f>
        <v>501</v>
      </c>
      <c r="E390" s="5" t="s">
        <v>8</v>
      </c>
    </row>
    <row r="391" spans="1:5">
      <c r="A391" s="5">
        <v>389</v>
      </c>
      <c r="B391" s="5" t="str">
        <f>"杨馥蔚"</f>
        <v>杨馥蔚</v>
      </c>
      <c r="C391" s="5" t="str">
        <f>"75792025032418003463760"</f>
        <v>75792025032418003463760</v>
      </c>
      <c r="D391" s="5" t="str">
        <f>"101"</f>
        <v>101</v>
      </c>
      <c r="E391" s="5" t="s">
        <v>7</v>
      </c>
    </row>
    <row r="392" spans="1:5">
      <c r="A392" s="5">
        <v>390</v>
      </c>
      <c r="B392" s="5" t="str">
        <f>"李景岛"</f>
        <v>李景岛</v>
      </c>
      <c r="C392" s="5" t="str">
        <f>"75792025032516123875728"</f>
        <v>75792025032516123875728</v>
      </c>
      <c r="D392" s="5" t="str">
        <f>"201"</f>
        <v>201</v>
      </c>
      <c r="E392" s="5" t="s">
        <v>6</v>
      </c>
    </row>
    <row r="393" spans="1:5">
      <c r="A393" s="5">
        <v>391</v>
      </c>
      <c r="B393" s="5" t="str">
        <f>"蔡辉"</f>
        <v>蔡辉</v>
      </c>
      <c r="C393" s="5" t="str">
        <f>"75792025032516142475733"</f>
        <v>75792025032516142475733</v>
      </c>
      <c r="D393" s="5" t="str">
        <f>"201"</f>
        <v>201</v>
      </c>
      <c r="E393" s="5" t="s">
        <v>6</v>
      </c>
    </row>
    <row r="394" spans="1:5">
      <c r="A394" s="5">
        <v>392</v>
      </c>
      <c r="B394" s="5" t="str">
        <f>"周溢"</f>
        <v>周溢</v>
      </c>
      <c r="C394" s="5" t="str">
        <f>"75792025032515470475619"</f>
        <v>75792025032515470475619</v>
      </c>
      <c r="D394" s="5" t="str">
        <f>"501"</f>
        <v>501</v>
      </c>
      <c r="E394" s="5" t="s">
        <v>8</v>
      </c>
    </row>
    <row r="395" spans="1:5">
      <c r="A395" s="5">
        <v>393</v>
      </c>
      <c r="B395" s="5" t="str">
        <f>"秦瑞邈"</f>
        <v>秦瑞邈</v>
      </c>
      <c r="C395" s="5" t="str">
        <f>"75792025032516185875744"</f>
        <v>75792025032516185875744</v>
      </c>
      <c r="D395" s="5" t="str">
        <f>"201"</f>
        <v>201</v>
      </c>
      <c r="E395" s="5" t="s">
        <v>6</v>
      </c>
    </row>
    <row r="396" spans="1:5">
      <c r="A396" s="5">
        <v>394</v>
      </c>
      <c r="B396" s="5" t="str">
        <f>"王海雯"</f>
        <v>王海雯</v>
      </c>
      <c r="C396" s="5" t="str">
        <f>"75792025032516201575749"</f>
        <v>75792025032516201575749</v>
      </c>
      <c r="D396" s="5" t="str">
        <f>"101"</f>
        <v>101</v>
      </c>
      <c r="E396" s="5" t="s">
        <v>7</v>
      </c>
    </row>
    <row r="397" spans="1:5">
      <c r="A397" s="5">
        <v>395</v>
      </c>
      <c r="B397" s="5" t="str">
        <f>"王星"</f>
        <v>王星</v>
      </c>
      <c r="C397" s="5" t="str">
        <f>"75792025032414454762804"</f>
        <v>75792025032414454762804</v>
      </c>
      <c r="D397" s="5" t="str">
        <f>"501"</f>
        <v>501</v>
      </c>
      <c r="E397" s="5" t="s">
        <v>8</v>
      </c>
    </row>
    <row r="398" spans="1:5">
      <c r="A398" s="5">
        <v>396</v>
      </c>
      <c r="B398" s="5" t="str">
        <f>"李日旺"</f>
        <v>李日旺</v>
      </c>
      <c r="C398" s="5" t="str">
        <f>"75792025032516210275753"</f>
        <v>75792025032516210275753</v>
      </c>
      <c r="D398" s="5" t="str">
        <f>"201"</f>
        <v>201</v>
      </c>
      <c r="E398" s="5" t="s">
        <v>6</v>
      </c>
    </row>
    <row r="399" spans="1:5">
      <c r="A399" s="5">
        <v>397</v>
      </c>
      <c r="B399" s="5" t="str">
        <f>"周小靖"</f>
        <v>周小靖</v>
      </c>
      <c r="C399" s="5" t="str">
        <f>"75792025032516145975736"</f>
        <v>75792025032516145975736</v>
      </c>
      <c r="D399" s="5" t="str">
        <f>"201"</f>
        <v>201</v>
      </c>
      <c r="E399" s="5" t="s">
        <v>6</v>
      </c>
    </row>
    <row r="400" spans="1:5">
      <c r="A400" s="5">
        <v>398</v>
      </c>
      <c r="B400" s="5" t="str">
        <f>"蔡静敏"</f>
        <v>蔡静敏</v>
      </c>
      <c r="C400" s="5" t="str">
        <f>"75792025032516210575754"</f>
        <v>75792025032516210575754</v>
      </c>
      <c r="D400" s="5" t="str">
        <f>"201"</f>
        <v>201</v>
      </c>
      <c r="E400" s="5" t="s">
        <v>6</v>
      </c>
    </row>
    <row r="401" spans="1:5">
      <c r="A401" s="5">
        <v>399</v>
      </c>
      <c r="B401" s="5" t="str">
        <f>"唐海云"</f>
        <v>唐海云</v>
      </c>
      <c r="C401" s="5" t="str">
        <f>"75792025032516421075821"</f>
        <v>75792025032516421075821</v>
      </c>
      <c r="D401" s="5" t="str">
        <f>"501"</f>
        <v>501</v>
      </c>
      <c r="E401" s="5" t="s">
        <v>8</v>
      </c>
    </row>
    <row r="402" spans="1:5">
      <c r="A402" s="5">
        <v>400</v>
      </c>
      <c r="B402" s="5" t="str">
        <f>"张晓妹"</f>
        <v>张晓妹</v>
      </c>
      <c r="C402" s="5" t="str">
        <f>"75792025032515334875578"</f>
        <v>75792025032515334875578</v>
      </c>
      <c r="D402" s="5" t="str">
        <f>"501"</f>
        <v>501</v>
      </c>
      <c r="E402" s="5" t="s">
        <v>8</v>
      </c>
    </row>
    <row r="403" spans="1:5">
      <c r="A403" s="5">
        <v>401</v>
      </c>
      <c r="B403" s="5" t="str">
        <f>"黄昌华"</f>
        <v>黄昌华</v>
      </c>
      <c r="C403" s="5" t="str">
        <f>"75792025032516245475766"</f>
        <v>75792025032516245475766</v>
      </c>
      <c r="D403" s="5" t="str">
        <f>"101"</f>
        <v>101</v>
      </c>
      <c r="E403" s="5" t="s">
        <v>7</v>
      </c>
    </row>
    <row r="404" spans="1:5">
      <c r="A404" s="5">
        <v>402</v>
      </c>
      <c r="B404" s="5" t="str">
        <f>"王文晖"</f>
        <v>王文晖</v>
      </c>
      <c r="C404" s="5" t="str">
        <f>"75792025032515062569918"</f>
        <v>75792025032515062569918</v>
      </c>
      <c r="D404" s="5" t="str">
        <f>"201"</f>
        <v>201</v>
      </c>
      <c r="E404" s="5" t="s">
        <v>6</v>
      </c>
    </row>
    <row r="405" spans="1:5">
      <c r="A405" s="5">
        <v>403</v>
      </c>
      <c r="B405" s="5" t="str">
        <f>"蔡笃浩"</f>
        <v>蔡笃浩</v>
      </c>
      <c r="C405" s="5" t="str">
        <f>"75792025032516480875835"</f>
        <v>75792025032516480875835</v>
      </c>
      <c r="D405" s="5" t="str">
        <f>"201"</f>
        <v>201</v>
      </c>
      <c r="E405" s="5" t="s">
        <v>6</v>
      </c>
    </row>
    <row r="406" spans="1:5">
      <c r="A406" s="5">
        <v>404</v>
      </c>
      <c r="B406" s="5" t="str">
        <f>"王河超"</f>
        <v>王河超</v>
      </c>
      <c r="C406" s="5" t="str">
        <f>"75792025032415221862986"</f>
        <v>75792025032415221862986</v>
      </c>
      <c r="D406" s="5" t="str">
        <f>"501"</f>
        <v>501</v>
      </c>
      <c r="E406" s="5" t="s">
        <v>8</v>
      </c>
    </row>
    <row r="407" spans="1:5">
      <c r="A407" s="5">
        <v>405</v>
      </c>
      <c r="B407" s="5" t="str">
        <f>"王世翔"</f>
        <v>王世翔</v>
      </c>
      <c r="C407" s="5" t="str">
        <f>"75792025032516564275854"</f>
        <v>75792025032516564275854</v>
      </c>
      <c r="D407" s="5" t="str">
        <f>"201"</f>
        <v>201</v>
      </c>
      <c r="E407" s="5" t="s">
        <v>6</v>
      </c>
    </row>
    <row r="408" spans="1:5">
      <c r="A408" s="5">
        <v>406</v>
      </c>
      <c r="B408" s="5" t="str">
        <f>"徐月闻"</f>
        <v>徐月闻</v>
      </c>
      <c r="C408" s="5" t="str">
        <f>"75792025032515421575604"</f>
        <v>75792025032515421575604</v>
      </c>
      <c r="D408" s="5" t="str">
        <f>"201"</f>
        <v>201</v>
      </c>
      <c r="E408" s="5" t="s">
        <v>6</v>
      </c>
    </row>
    <row r="409" spans="1:5">
      <c r="A409" s="5">
        <v>407</v>
      </c>
      <c r="B409" s="5" t="str">
        <f>"唐婉"</f>
        <v>唐婉</v>
      </c>
      <c r="C409" s="5" t="str">
        <f>"75792025032515494275634"</f>
        <v>75792025032515494275634</v>
      </c>
      <c r="D409" s="5" t="str">
        <f>"201"</f>
        <v>201</v>
      </c>
      <c r="E409" s="5" t="s">
        <v>6</v>
      </c>
    </row>
    <row r="410" spans="1:5">
      <c r="A410" s="5">
        <v>408</v>
      </c>
      <c r="B410" s="5" t="str">
        <f>"林明仕"</f>
        <v>林明仕</v>
      </c>
      <c r="C410" s="5" t="str">
        <f>"75792025032517122475884"</f>
        <v>75792025032517122475884</v>
      </c>
      <c r="D410" s="5" t="str">
        <f>"201"</f>
        <v>201</v>
      </c>
      <c r="E410" s="5" t="s">
        <v>6</v>
      </c>
    </row>
    <row r="411" spans="1:5">
      <c r="A411" s="5">
        <v>409</v>
      </c>
      <c r="B411" s="5" t="str">
        <f>"王智能"</f>
        <v>王智能</v>
      </c>
      <c r="C411" s="5" t="str">
        <f>"75792025032517193275911"</f>
        <v>75792025032517193275911</v>
      </c>
      <c r="D411" s="5" t="str">
        <f>"201"</f>
        <v>201</v>
      </c>
      <c r="E411" s="5" t="s">
        <v>6</v>
      </c>
    </row>
    <row r="412" spans="1:5">
      <c r="A412" s="5">
        <v>410</v>
      </c>
      <c r="B412" s="5" t="str">
        <f>"庞宇"</f>
        <v>庞宇</v>
      </c>
      <c r="C412" s="5" t="str">
        <f>"75792025032409172260935"</f>
        <v>75792025032409172260935</v>
      </c>
      <c r="D412" s="5" t="str">
        <f>"101"</f>
        <v>101</v>
      </c>
      <c r="E412" s="5" t="s">
        <v>7</v>
      </c>
    </row>
    <row r="413" spans="1:5">
      <c r="A413" s="5">
        <v>411</v>
      </c>
      <c r="B413" s="5" t="str">
        <f>"徐小妮"</f>
        <v>徐小妮</v>
      </c>
      <c r="C413" s="5" t="str">
        <f>"75792025032517341875968"</f>
        <v>75792025032517341875968</v>
      </c>
      <c r="D413" s="5" t="str">
        <f>"501"</f>
        <v>501</v>
      </c>
      <c r="E413" s="5" t="s">
        <v>8</v>
      </c>
    </row>
    <row r="414" spans="1:5">
      <c r="A414" s="5">
        <v>412</v>
      </c>
      <c r="B414" s="5" t="str">
        <f>"周莎莎"</f>
        <v>周莎莎</v>
      </c>
      <c r="C414" s="5" t="str">
        <f>"75792025032517310975957"</f>
        <v>75792025032517310975957</v>
      </c>
      <c r="D414" s="5" t="str">
        <f>"501"</f>
        <v>501</v>
      </c>
      <c r="E414" s="5" t="s">
        <v>8</v>
      </c>
    </row>
    <row r="415" spans="1:5">
      <c r="A415" s="5">
        <v>413</v>
      </c>
      <c r="B415" s="5" t="str">
        <f>"李颖"</f>
        <v>李颖</v>
      </c>
      <c r="C415" s="5" t="str">
        <f>"75792025032510595765817"</f>
        <v>75792025032510595765817</v>
      </c>
      <c r="D415" s="5" t="str">
        <f>"501"</f>
        <v>501</v>
      </c>
      <c r="E415" s="5" t="s">
        <v>8</v>
      </c>
    </row>
    <row r="416" spans="1:5">
      <c r="A416" s="5">
        <v>414</v>
      </c>
      <c r="B416" s="5" t="str">
        <f>"戴妮"</f>
        <v>戴妮</v>
      </c>
      <c r="C416" s="5" t="str">
        <f>"75792025032517211975917"</f>
        <v>75792025032517211975917</v>
      </c>
      <c r="D416" s="5" t="str">
        <f>"201"</f>
        <v>201</v>
      </c>
      <c r="E416" s="5" t="s">
        <v>6</v>
      </c>
    </row>
    <row r="417" spans="1:5">
      <c r="A417" s="5">
        <v>415</v>
      </c>
      <c r="B417" s="5" t="str">
        <f>"王茹"</f>
        <v>王茹</v>
      </c>
      <c r="C417" s="5" t="str">
        <f>"75792025032518161676057"</f>
        <v>75792025032518161676057</v>
      </c>
      <c r="D417" s="5" t="str">
        <f>"201"</f>
        <v>201</v>
      </c>
      <c r="E417" s="5" t="s">
        <v>6</v>
      </c>
    </row>
    <row r="418" spans="1:5">
      <c r="A418" s="5">
        <v>416</v>
      </c>
      <c r="B418" s="5" t="str">
        <f>"谢水秀"</f>
        <v>谢水秀</v>
      </c>
      <c r="C418" s="5" t="str">
        <f>"75792025032422140864714"</f>
        <v>75792025032422140864714</v>
      </c>
      <c r="D418" s="5" t="str">
        <f>"501"</f>
        <v>501</v>
      </c>
      <c r="E418" s="5" t="s">
        <v>8</v>
      </c>
    </row>
    <row r="419" spans="1:5">
      <c r="A419" s="5">
        <v>417</v>
      </c>
      <c r="B419" s="5" t="str">
        <f>"曾德峰"</f>
        <v>曾德峰</v>
      </c>
      <c r="C419" s="5" t="str">
        <f>"75792025032517565676027"</f>
        <v>75792025032517565676027</v>
      </c>
      <c r="D419" s="5" t="str">
        <f>"201"</f>
        <v>201</v>
      </c>
      <c r="E419" s="5" t="s">
        <v>6</v>
      </c>
    </row>
    <row r="420" spans="1:5">
      <c r="A420" s="5">
        <v>418</v>
      </c>
      <c r="B420" s="5" t="str">
        <f>"黄萱"</f>
        <v>黄萱</v>
      </c>
      <c r="C420" s="5" t="str">
        <f>"75792025032518355076100"</f>
        <v>75792025032518355076100</v>
      </c>
      <c r="D420" s="5" t="str">
        <f>"501"</f>
        <v>501</v>
      </c>
      <c r="E420" s="5" t="s">
        <v>8</v>
      </c>
    </row>
    <row r="421" spans="1:5">
      <c r="A421" s="5">
        <v>419</v>
      </c>
      <c r="B421" s="5" t="str">
        <f>"王晶晶"</f>
        <v>王晶晶</v>
      </c>
      <c r="C421" s="5" t="str">
        <f>"75792025032518261676075"</f>
        <v>75792025032518261676075</v>
      </c>
      <c r="D421" s="5" t="str">
        <f>"201"</f>
        <v>201</v>
      </c>
      <c r="E421" s="5" t="s">
        <v>6</v>
      </c>
    </row>
    <row r="422" spans="1:5">
      <c r="A422" s="5">
        <v>420</v>
      </c>
      <c r="B422" s="5" t="str">
        <f>"陈雪"</f>
        <v>陈雪</v>
      </c>
      <c r="C422" s="5" t="str">
        <f>"75792025032518194676067"</f>
        <v>75792025032518194676067</v>
      </c>
      <c r="D422" s="5" t="str">
        <f>"501"</f>
        <v>501</v>
      </c>
      <c r="E422" s="5" t="s">
        <v>8</v>
      </c>
    </row>
    <row r="423" spans="1:5">
      <c r="A423" s="5">
        <v>421</v>
      </c>
      <c r="B423" s="5" t="str">
        <f>"曾莱"</f>
        <v>曾莱</v>
      </c>
      <c r="C423" s="5" t="str">
        <f>"75792025032409114360896"</f>
        <v>75792025032409114360896</v>
      </c>
      <c r="D423" s="5" t="str">
        <f>"501"</f>
        <v>501</v>
      </c>
      <c r="E423" s="5" t="s">
        <v>8</v>
      </c>
    </row>
    <row r="424" spans="1:5">
      <c r="A424" s="5">
        <v>422</v>
      </c>
      <c r="B424" s="5" t="str">
        <f>"林志高"</f>
        <v>林志高</v>
      </c>
      <c r="C424" s="5" t="str">
        <f>"75792025032518594976142"</f>
        <v>75792025032518594976142</v>
      </c>
      <c r="D424" s="5" t="str">
        <f>"501"</f>
        <v>501</v>
      </c>
      <c r="E424" s="5" t="s">
        <v>8</v>
      </c>
    </row>
    <row r="425" spans="1:5">
      <c r="A425" s="5">
        <v>423</v>
      </c>
      <c r="B425" s="5" t="str">
        <f>"王余"</f>
        <v>王余</v>
      </c>
      <c r="C425" s="5" t="str">
        <f>"75792025032518350276097"</f>
        <v>75792025032518350276097</v>
      </c>
      <c r="D425" s="5" t="str">
        <f>"501"</f>
        <v>501</v>
      </c>
      <c r="E425" s="5" t="s">
        <v>8</v>
      </c>
    </row>
    <row r="426" spans="1:5">
      <c r="A426" s="5">
        <v>424</v>
      </c>
      <c r="B426" s="5" t="str">
        <f>"梁小嫚"</f>
        <v>梁小嫚</v>
      </c>
      <c r="C426" s="5" t="str">
        <f>"75792025032519162376185"</f>
        <v>75792025032519162376185</v>
      </c>
      <c r="D426" s="5" t="str">
        <f>"501"</f>
        <v>501</v>
      </c>
      <c r="E426" s="5" t="s">
        <v>8</v>
      </c>
    </row>
    <row r="427" spans="1:5">
      <c r="A427" s="5">
        <v>425</v>
      </c>
      <c r="B427" s="5" t="str">
        <f>"刘冰"</f>
        <v>刘冰</v>
      </c>
      <c r="C427" s="5" t="str">
        <f>"75792025032519030676155"</f>
        <v>75792025032519030676155</v>
      </c>
      <c r="D427" s="5" t="str">
        <f>"201"</f>
        <v>201</v>
      </c>
      <c r="E427" s="5" t="s">
        <v>6</v>
      </c>
    </row>
    <row r="428" spans="1:5">
      <c r="A428" s="5">
        <v>426</v>
      </c>
      <c r="B428" s="5" t="str">
        <f>"庄玲"</f>
        <v>庄玲</v>
      </c>
      <c r="C428" s="5" t="str">
        <f>"75792025032508182765141"</f>
        <v>75792025032508182765141</v>
      </c>
      <c r="D428" s="5" t="str">
        <f>"501"</f>
        <v>501</v>
      </c>
      <c r="E428" s="5" t="s">
        <v>8</v>
      </c>
    </row>
    <row r="429" spans="1:5">
      <c r="A429" s="5">
        <v>427</v>
      </c>
      <c r="B429" s="5" t="str">
        <f>"李实谋"</f>
        <v>李实谋</v>
      </c>
      <c r="C429" s="5" t="str">
        <f>"75792025032519160376183"</f>
        <v>75792025032519160376183</v>
      </c>
      <c r="D429" s="5" t="str">
        <f>"201"</f>
        <v>201</v>
      </c>
      <c r="E429" s="5" t="s">
        <v>6</v>
      </c>
    </row>
    <row r="430" spans="1:5">
      <c r="A430" s="5">
        <v>428</v>
      </c>
      <c r="B430" s="5" t="str">
        <f>"蔡亦真"</f>
        <v>蔡亦真</v>
      </c>
      <c r="C430" s="5" t="str">
        <f>"75792025032515533375651"</f>
        <v>75792025032515533375651</v>
      </c>
      <c r="D430" s="5" t="str">
        <f>"201"</f>
        <v>201</v>
      </c>
      <c r="E430" s="5" t="s">
        <v>6</v>
      </c>
    </row>
    <row r="431" spans="1:5">
      <c r="A431" s="5">
        <v>429</v>
      </c>
      <c r="B431" s="5" t="str">
        <f>"陈汉"</f>
        <v>陈汉</v>
      </c>
      <c r="C431" s="5" t="str">
        <f>"75792025032517112875882"</f>
        <v>75792025032517112875882</v>
      </c>
      <c r="D431" s="5" t="str">
        <f>"501"</f>
        <v>501</v>
      </c>
      <c r="E431" s="5" t="s">
        <v>8</v>
      </c>
    </row>
    <row r="432" spans="1:5">
      <c r="A432" s="5">
        <v>430</v>
      </c>
      <c r="B432" s="5" t="str">
        <f>"王小敏"</f>
        <v>王小敏</v>
      </c>
      <c r="C432" s="5" t="str">
        <f>"75792025032519441776242"</f>
        <v>75792025032519441776242</v>
      </c>
      <c r="D432" s="5" t="str">
        <f>"501"</f>
        <v>501</v>
      </c>
      <c r="E432" s="5" t="s">
        <v>8</v>
      </c>
    </row>
    <row r="433" spans="1:5">
      <c r="A433" s="5">
        <v>431</v>
      </c>
      <c r="B433" s="5" t="str">
        <f>"凌育峰"</f>
        <v>凌育峰</v>
      </c>
      <c r="C433" s="5" t="str">
        <f>"75792025032519574876282"</f>
        <v>75792025032519574876282</v>
      </c>
      <c r="D433" s="5" t="str">
        <f>"501"</f>
        <v>501</v>
      </c>
      <c r="E433" s="5" t="s">
        <v>8</v>
      </c>
    </row>
    <row r="434" spans="1:5">
      <c r="A434" s="5">
        <v>432</v>
      </c>
      <c r="B434" s="5" t="str">
        <f>"姜敏"</f>
        <v>姜敏</v>
      </c>
      <c r="C434" s="5" t="str">
        <f>"75792025032518452276122"</f>
        <v>75792025032518452276122</v>
      </c>
      <c r="D434" s="5" t="str">
        <f>"501"</f>
        <v>501</v>
      </c>
      <c r="E434" s="5" t="s">
        <v>8</v>
      </c>
    </row>
    <row r="435" spans="1:5">
      <c r="A435" s="5">
        <v>433</v>
      </c>
      <c r="B435" s="5" t="str">
        <f>"罗紫珊"</f>
        <v>罗紫珊</v>
      </c>
      <c r="C435" s="5" t="str">
        <f>"75792025032519540376267"</f>
        <v>75792025032519540376267</v>
      </c>
      <c r="D435" s="5" t="str">
        <f>"201"</f>
        <v>201</v>
      </c>
      <c r="E435" s="5" t="s">
        <v>6</v>
      </c>
    </row>
    <row r="436" spans="1:5">
      <c r="A436" s="5">
        <v>434</v>
      </c>
      <c r="B436" s="5" t="str">
        <f>"岑芳兰"</f>
        <v>岑芳兰</v>
      </c>
      <c r="C436" s="5" t="str">
        <f>"75792025032519470176246"</f>
        <v>75792025032519470176246</v>
      </c>
      <c r="D436" s="5" t="str">
        <f>"501"</f>
        <v>501</v>
      </c>
      <c r="E436" s="5" t="s">
        <v>8</v>
      </c>
    </row>
    <row r="437" spans="1:5">
      <c r="A437" s="5">
        <v>435</v>
      </c>
      <c r="B437" s="5" t="str">
        <f>"李婧"</f>
        <v>李婧</v>
      </c>
      <c r="C437" s="5" t="str">
        <f>"75792025032520065876314"</f>
        <v>75792025032520065876314</v>
      </c>
      <c r="D437" s="5" t="str">
        <f>"501"</f>
        <v>501</v>
      </c>
      <c r="E437" s="5" t="s">
        <v>8</v>
      </c>
    </row>
    <row r="438" spans="1:5">
      <c r="A438" s="5">
        <v>436</v>
      </c>
      <c r="B438" s="5" t="str">
        <f>"蔡雪蕊"</f>
        <v>蔡雪蕊</v>
      </c>
      <c r="C438" s="5" t="str">
        <f>"75792025032416134363263"</f>
        <v>75792025032416134363263</v>
      </c>
      <c r="D438" s="5" t="str">
        <f>"501"</f>
        <v>501</v>
      </c>
      <c r="E438" s="5" t="s">
        <v>8</v>
      </c>
    </row>
    <row r="439" spans="1:5">
      <c r="A439" s="5">
        <v>437</v>
      </c>
      <c r="B439" s="5" t="str">
        <f>"黄伟国"</f>
        <v>黄伟国</v>
      </c>
      <c r="C439" s="5" t="str">
        <f>"75792025032520163976347"</f>
        <v>75792025032520163976347</v>
      </c>
      <c r="D439" s="5" t="str">
        <f>"501"</f>
        <v>501</v>
      </c>
      <c r="E439" s="5" t="s">
        <v>8</v>
      </c>
    </row>
    <row r="440" spans="1:5">
      <c r="A440" s="5">
        <v>438</v>
      </c>
      <c r="B440" s="5" t="str">
        <f>"邝国灯"</f>
        <v>邝国灯</v>
      </c>
      <c r="C440" s="5" t="str">
        <f>"75792025032506554265093"</f>
        <v>75792025032506554265093</v>
      </c>
      <c r="D440" s="5" t="str">
        <f>"401"</f>
        <v>401</v>
      </c>
      <c r="E440" s="5" t="s">
        <v>10</v>
      </c>
    </row>
    <row r="441" spans="1:5">
      <c r="A441" s="5">
        <v>439</v>
      </c>
      <c r="B441" s="5" t="str">
        <f>"陈振龙"</f>
        <v>陈振龙</v>
      </c>
      <c r="C441" s="5" t="str">
        <f>"75792025032519372976228"</f>
        <v>75792025032519372976228</v>
      </c>
      <c r="D441" s="5" t="str">
        <f>"301"</f>
        <v>301</v>
      </c>
      <c r="E441" s="5" t="s">
        <v>9</v>
      </c>
    </row>
    <row r="442" spans="1:5">
      <c r="A442" s="5">
        <v>440</v>
      </c>
      <c r="B442" s="5" t="str">
        <f>"李科卓"</f>
        <v>李科卓</v>
      </c>
      <c r="C442" s="5" t="str">
        <f>"75792025032520223876369"</f>
        <v>75792025032520223876369</v>
      </c>
      <c r="D442" s="5" t="str">
        <f>"501"</f>
        <v>501</v>
      </c>
      <c r="E442" s="5" t="s">
        <v>8</v>
      </c>
    </row>
    <row r="443" spans="1:5">
      <c r="A443" s="5">
        <v>441</v>
      </c>
      <c r="B443" s="5" t="str">
        <f>"任明月"</f>
        <v>任明月</v>
      </c>
      <c r="C443" s="5" t="str">
        <f>"75792025032516094275704"</f>
        <v>75792025032516094275704</v>
      </c>
      <c r="D443" s="5" t="str">
        <f>"201"</f>
        <v>201</v>
      </c>
      <c r="E443" s="5" t="s">
        <v>6</v>
      </c>
    </row>
    <row r="444" spans="1:5">
      <c r="A444" s="5">
        <v>442</v>
      </c>
      <c r="B444" s="5" t="str">
        <f>"曾维明"</f>
        <v>曾维明</v>
      </c>
      <c r="C444" s="5" t="str">
        <f>"75792025032520154076344"</f>
        <v>75792025032520154076344</v>
      </c>
      <c r="D444" s="5" t="str">
        <f>"201"</f>
        <v>201</v>
      </c>
      <c r="E444" s="5" t="s">
        <v>6</v>
      </c>
    </row>
    <row r="445" spans="1:5">
      <c r="A445" s="5">
        <v>443</v>
      </c>
      <c r="B445" s="5" t="str">
        <f>"唐灯"</f>
        <v>唐灯</v>
      </c>
      <c r="C445" s="5" t="str">
        <f>"75792025032520143276338"</f>
        <v>75792025032520143276338</v>
      </c>
      <c r="D445" s="5" t="str">
        <f>"501"</f>
        <v>501</v>
      </c>
      <c r="E445" s="5" t="s">
        <v>8</v>
      </c>
    </row>
    <row r="446" spans="1:5">
      <c r="A446" s="5">
        <v>444</v>
      </c>
      <c r="B446" s="5" t="str">
        <f>"林明鸿"</f>
        <v>林明鸿</v>
      </c>
      <c r="C446" s="5" t="str">
        <f>"75792025032520001876290"</f>
        <v>75792025032520001876290</v>
      </c>
      <c r="D446" s="5" t="str">
        <f t="shared" ref="D446:D453" si="3">"201"</f>
        <v>201</v>
      </c>
      <c r="E446" s="5" t="s">
        <v>6</v>
      </c>
    </row>
    <row r="447" spans="1:5">
      <c r="A447" s="5">
        <v>445</v>
      </c>
      <c r="B447" s="5" t="str">
        <f>"王上志"</f>
        <v>王上志</v>
      </c>
      <c r="C447" s="5" t="str">
        <f>"75792025032421450264601"</f>
        <v>75792025032421450264601</v>
      </c>
      <c r="D447" s="5" t="str">
        <f t="shared" si="3"/>
        <v>201</v>
      </c>
      <c r="E447" s="5" t="s">
        <v>6</v>
      </c>
    </row>
    <row r="448" spans="1:5">
      <c r="A448" s="5">
        <v>446</v>
      </c>
      <c r="B448" s="5" t="str">
        <f>"李晓晴"</f>
        <v>李晓晴</v>
      </c>
      <c r="C448" s="5" t="str">
        <f>"75792025032520281576388"</f>
        <v>75792025032520281576388</v>
      </c>
      <c r="D448" s="5" t="str">
        <f t="shared" si="3"/>
        <v>201</v>
      </c>
      <c r="E448" s="5" t="s">
        <v>6</v>
      </c>
    </row>
    <row r="449" spans="1:5">
      <c r="A449" s="5">
        <v>447</v>
      </c>
      <c r="B449" s="5" t="str">
        <f>"王运雄"</f>
        <v>王运雄</v>
      </c>
      <c r="C449" s="5" t="str">
        <f>"75792025032414192862672"</f>
        <v>75792025032414192862672</v>
      </c>
      <c r="D449" s="5" t="str">
        <f t="shared" si="3"/>
        <v>201</v>
      </c>
      <c r="E449" s="5" t="s">
        <v>6</v>
      </c>
    </row>
    <row r="450" spans="1:5">
      <c r="A450" s="5">
        <v>448</v>
      </c>
      <c r="B450" s="5" t="str">
        <f>"陈泰宁"</f>
        <v>陈泰宁</v>
      </c>
      <c r="C450" s="5" t="str">
        <f>"75792025032517233875926"</f>
        <v>75792025032517233875926</v>
      </c>
      <c r="D450" s="5" t="str">
        <f t="shared" si="3"/>
        <v>201</v>
      </c>
      <c r="E450" s="5" t="s">
        <v>6</v>
      </c>
    </row>
    <row r="451" spans="1:5">
      <c r="A451" s="5">
        <v>449</v>
      </c>
      <c r="B451" s="5" t="str">
        <f>"李达明"</f>
        <v>李达明</v>
      </c>
      <c r="C451" s="5" t="str">
        <f>"75792025032520592476472"</f>
        <v>75792025032520592476472</v>
      </c>
      <c r="D451" s="5" t="str">
        <f t="shared" si="3"/>
        <v>201</v>
      </c>
      <c r="E451" s="5" t="s">
        <v>6</v>
      </c>
    </row>
    <row r="452" spans="1:5">
      <c r="A452" s="5">
        <v>450</v>
      </c>
      <c r="B452" s="5" t="str">
        <f>"王怡"</f>
        <v>王怡</v>
      </c>
      <c r="C452" s="5" t="str">
        <f>"75792025032520350876404"</f>
        <v>75792025032520350876404</v>
      </c>
      <c r="D452" s="5" t="str">
        <f t="shared" si="3"/>
        <v>201</v>
      </c>
      <c r="E452" s="5" t="s">
        <v>6</v>
      </c>
    </row>
    <row r="453" spans="1:5">
      <c r="A453" s="5">
        <v>451</v>
      </c>
      <c r="B453" s="5" t="str">
        <f>"唐望海"</f>
        <v>唐望海</v>
      </c>
      <c r="C453" s="5" t="str">
        <f>"75792025032415305663036"</f>
        <v>75792025032415305663036</v>
      </c>
      <c r="D453" s="5" t="str">
        <f t="shared" si="3"/>
        <v>201</v>
      </c>
      <c r="E453" s="5" t="s">
        <v>6</v>
      </c>
    </row>
    <row r="454" spans="1:5">
      <c r="A454" s="5">
        <v>452</v>
      </c>
      <c r="B454" s="5" t="str">
        <f>"陈春玉"</f>
        <v>陈春玉</v>
      </c>
      <c r="C454" s="5" t="str">
        <f>"75792025032510580465808"</f>
        <v>75792025032510580465808</v>
      </c>
      <c r="D454" s="5" t="str">
        <f>"501"</f>
        <v>501</v>
      </c>
      <c r="E454" s="5" t="s">
        <v>8</v>
      </c>
    </row>
    <row r="455" spans="1:5">
      <c r="A455" s="5">
        <v>453</v>
      </c>
      <c r="B455" s="5" t="str">
        <f>"王川龙"</f>
        <v>王川龙</v>
      </c>
      <c r="C455" s="5" t="str">
        <f>"75792025032520595876476"</f>
        <v>75792025032520595876476</v>
      </c>
      <c r="D455" s="5" t="str">
        <f>"101"</f>
        <v>101</v>
      </c>
      <c r="E455" s="5" t="s">
        <v>7</v>
      </c>
    </row>
    <row r="456" spans="1:5">
      <c r="A456" s="5">
        <v>454</v>
      </c>
      <c r="B456" s="5" t="str">
        <f>"王河创"</f>
        <v>王河创</v>
      </c>
      <c r="C456" s="5" t="str">
        <f>"75792025032520233476371"</f>
        <v>75792025032520233476371</v>
      </c>
      <c r="D456" s="5" t="str">
        <f>"201"</f>
        <v>201</v>
      </c>
      <c r="E456" s="5" t="s">
        <v>6</v>
      </c>
    </row>
    <row r="457" spans="1:5">
      <c r="A457" s="5">
        <v>455</v>
      </c>
      <c r="B457" s="5" t="str">
        <f>"王小新"</f>
        <v>王小新</v>
      </c>
      <c r="C457" s="5" t="str">
        <f>"75792025032520313376395"</f>
        <v>75792025032520313376395</v>
      </c>
      <c r="D457" s="5" t="str">
        <f>"501"</f>
        <v>501</v>
      </c>
      <c r="E457" s="5" t="s">
        <v>8</v>
      </c>
    </row>
    <row r="458" spans="1:5">
      <c r="A458" s="5">
        <v>456</v>
      </c>
      <c r="B458" s="5" t="str">
        <f>"王婵"</f>
        <v>王婵</v>
      </c>
      <c r="C458" s="5" t="str">
        <f>"75792025032521081076505"</f>
        <v>75792025032521081076505</v>
      </c>
      <c r="D458" s="5" t="str">
        <f>"501"</f>
        <v>501</v>
      </c>
      <c r="E458" s="5" t="s">
        <v>8</v>
      </c>
    </row>
    <row r="459" spans="1:5">
      <c r="A459" s="5">
        <v>457</v>
      </c>
      <c r="B459" s="5" t="str">
        <f>"黄菲菲"</f>
        <v>黄菲菲</v>
      </c>
      <c r="C459" s="5" t="str">
        <f>"75792025032517041075868"</f>
        <v>75792025032517041075868</v>
      </c>
      <c r="D459" s="5" t="str">
        <f>"501"</f>
        <v>501</v>
      </c>
      <c r="E459" s="5" t="s">
        <v>8</v>
      </c>
    </row>
    <row r="460" spans="1:5">
      <c r="A460" s="5">
        <v>458</v>
      </c>
      <c r="B460" s="5" t="str">
        <f>"王崇颖"</f>
        <v>王崇颖</v>
      </c>
      <c r="C460" s="5" t="str">
        <f>"75792025032521182176539"</f>
        <v>75792025032521182176539</v>
      </c>
      <c r="D460" s="5" t="str">
        <f>"501"</f>
        <v>501</v>
      </c>
      <c r="E460" s="5" t="s">
        <v>8</v>
      </c>
    </row>
    <row r="461" spans="1:5">
      <c r="A461" s="5">
        <v>459</v>
      </c>
      <c r="B461" s="5" t="str">
        <f>"张昌锋"</f>
        <v>张昌锋</v>
      </c>
      <c r="C461" s="5" t="str">
        <f>"75792025032521214676547"</f>
        <v>75792025032521214676547</v>
      </c>
      <c r="D461" s="5" t="str">
        <f>"201"</f>
        <v>201</v>
      </c>
      <c r="E461" s="5" t="s">
        <v>6</v>
      </c>
    </row>
    <row r="462" spans="1:5">
      <c r="A462" s="5">
        <v>460</v>
      </c>
      <c r="B462" s="5" t="str">
        <f>"姚明雨"</f>
        <v>姚明雨</v>
      </c>
      <c r="C462" s="5" t="str">
        <f>"75792025032520461076425"</f>
        <v>75792025032520461076425</v>
      </c>
      <c r="D462" s="5" t="str">
        <f>"501"</f>
        <v>501</v>
      </c>
      <c r="E462" s="5" t="s">
        <v>8</v>
      </c>
    </row>
    <row r="463" spans="1:5">
      <c r="A463" s="5">
        <v>461</v>
      </c>
      <c r="B463" s="5" t="str">
        <f>"徐碧霞"</f>
        <v>徐碧霞</v>
      </c>
      <c r="C463" s="5" t="str">
        <f>"75792025032521191976540"</f>
        <v>75792025032521191976540</v>
      </c>
      <c r="D463" s="5" t="str">
        <f>"501"</f>
        <v>501</v>
      </c>
      <c r="E463" s="5" t="s">
        <v>8</v>
      </c>
    </row>
    <row r="464" spans="1:5">
      <c r="A464" s="5">
        <v>462</v>
      </c>
      <c r="B464" s="5" t="str">
        <f>"李云"</f>
        <v>李云</v>
      </c>
      <c r="C464" s="5" t="str">
        <f>"75792025032521173276538"</f>
        <v>75792025032521173276538</v>
      </c>
      <c r="D464" s="5" t="str">
        <f>"201"</f>
        <v>201</v>
      </c>
      <c r="E464" s="5" t="s">
        <v>6</v>
      </c>
    </row>
    <row r="465" spans="1:5">
      <c r="A465" s="5">
        <v>463</v>
      </c>
      <c r="B465" s="5" t="str">
        <f>"钟跃生"</f>
        <v>钟跃生</v>
      </c>
      <c r="C465" s="5" t="str">
        <f>"75792025032521283476559"</f>
        <v>75792025032521283476559</v>
      </c>
      <c r="D465" s="5" t="str">
        <f>"501"</f>
        <v>501</v>
      </c>
      <c r="E465" s="5" t="s">
        <v>8</v>
      </c>
    </row>
    <row r="466" spans="1:5">
      <c r="A466" s="5">
        <v>464</v>
      </c>
      <c r="B466" s="5" t="str">
        <f>"郑卓娅"</f>
        <v>郑卓娅</v>
      </c>
      <c r="C466" s="5" t="str">
        <f>"75792025032521023476483"</f>
        <v>75792025032521023476483</v>
      </c>
      <c r="D466" s="5" t="str">
        <f>"501"</f>
        <v>501</v>
      </c>
      <c r="E466" s="5" t="s">
        <v>8</v>
      </c>
    </row>
    <row r="467" spans="1:5">
      <c r="A467" s="5">
        <v>465</v>
      </c>
      <c r="B467" s="5" t="str">
        <f>"覃丽红"</f>
        <v>覃丽红</v>
      </c>
      <c r="C467" s="5" t="str">
        <f>"75792025032521102876514"</f>
        <v>75792025032521102876514</v>
      </c>
      <c r="D467" s="5" t="str">
        <f>"501"</f>
        <v>501</v>
      </c>
      <c r="E467" s="5" t="s">
        <v>8</v>
      </c>
    </row>
    <row r="468" spans="1:5">
      <c r="A468" s="5">
        <v>466</v>
      </c>
      <c r="B468" s="5" t="str">
        <f>"徐飞"</f>
        <v>徐飞</v>
      </c>
      <c r="C468" s="5" t="str">
        <f>"75792025032521202676544"</f>
        <v>75792025032521202676544</v>
      </c>
      <c r="D468" s="5" t="str">
        <f>"201"</f>
        <v>201</v>
      </c>
      <c r="E468" s="5" t="s">
        <v>6</v>
      </c>
    </row>
    <row r="469" spans="1:5">
      <c r="A469" s="5">
        <v>467</v>
      </c>
      <c r="B469" s="5" t="str">
        <f>"林友鑫"</f>
        <v>林友鑫</v>
      </c>
      <c r="C469" s="5" t="str">
        <f>"75792025032521305376566"</f>
        <v>75792025032521305376566</v>
      </c>
      <c r="D469" s="5" t="str">
        <f>"501"</f>
        <v>501</v>
      </c>
      <c r="E469" s="5" t="s">
        <v>8</v>
      </c>
    </row>
    <row r="470" spans="1:5">
      <c r="A470" s="5">
        <v>468</v>
      </c>
      <c r="B470" s="5" t="str">
        <f>"何传学"</f>
        <v>何传学</v>
      </c>
      <c r="C470" s="5" t="str">
        <f>"75792025032521374576585"</f>
        <v>75792025032521374576585</v>
      </c>
      <c r="D470" s="5" t="str">
        <f>"201"</f>
        <v>201</v>
      </c>
      <c r="E470" s="5" t="s">
        <v>6</v>
      </c>
    </row>
    <row r="471" spans="1:5">
      <c r="A471" s="5">
        <v>469</v>
      </c>
      <c r="B471" s="5" t="str">
        <f>"王闻升"</f>
        <v>王闻升</v>
      </c>
      <c r="C471" s="5" t="str">
        <f>"75792025032520462576427"</f>
        <v>75792025032520462576427</v>
      </c>
      <c r="D471" s="5" t="str">
        <f>"201"</f>
        <v>201</v>
      </c>
      <c r="E471" s="5" t="s">
        <v>6</v>
      </c>
    </row>
    <row r="472" spans="1:5">
      <c r="A472" s="5">
        <v>470</v>
      </c>
      <c r="B472" s="5" t="str">
        <f>"刘小寒"</f>
        <v>刘小寒</v>
      </c>
      <c r="C472" s="5" t="str">
        <f>"75792025032521554676623"</f>
        <v>75792025032521554676623</v>
      </c>
      <c r="D472" s="5" t="str">
        <f>"201"</f>
        <v>201</v>
      </c>
      <c r="E472" s="5" t="s">
        <v>6</v>
      </c>
    </row>
    <row r="473" spans="1:5">
      <c r="A473" s="5">
        <v>471</v>
      </c>
      <c r="B473" s="5" t="str">
        <f>"王转"</f>
        <v>王转</v>
      </c>
      <c r="C473" s="5" t="str">
        <f>"75792025032521572476629"</f>
        <v>75792025032521572476629</v>
      </c>
      <c r="D473" s="5" t="str">
        <f>"201"</f>
        <v>201</v>
      </c>
      <c r="E473" s="5" t="s">
        <v>6</v>
      </c>
    </row>
    <row r="474" spans="1:5">
      <c r="A474" s="5">
        <v>472</v>
      </c>
      <c r="B474" s="5" t="str">
        <f>"关阳"</f>
        <v>关阳</v>
      </c>
      <c r="C474" s="5" t="str">
        <f>"75792025032521161576536"</f>
        <v>75792025032521161576536</v>
      </c>
      <c r="D474" s="5" t="str">
        <f>"501"</f>
        <v>501</v>
      </c>
      <c r="E474" s="5" t="s">
        <v>8</v>
      </c>
    </row>
    <row r="475" spans="1:5">
      <c r="A475" s="5">
        <v>473</v>
      </c>
      <c r="B475" s="5" t="str">
        <f>"王式再"</f>
        <v>王式再</v>
      </c>
      <c r="C475" s="5" t="str">
        <f>"75792025032409054160840"</f>
        <v>75792025032409054160840</v>
      </c>
      <c r="D475" s="5" t="str">
        <f>"101"</f>
        <v>101</v>
      </c>
      <c r="E475" s="5" t="s">
        <v>7</v>
      </c>
    </row>
    <row r="476" spans="1:5">
      <c r="A476" s="5">
        <v>474</v>
      </c>
      <c r="B476" s="5" t="str">
        <f>"王晓岚"</f>
        <v>王晓岚</v>
      </c>
      <c r="C476" s="5" t="str">
        <f>"75792025032521214276546"</f>
        <v>75792025032521214276546</v>
      </c>
      <c r="D476" s="5" t="str">
        <f>"101"</f>
        <v>101</v>
      </c>
      <c r="E476" s="5" t="s">
        <v>7</v>
      </c>
    </row>
    <row r="477" spans="1:5">
      <c r="A477" s="5">
        <v>475</v>
      </c>
      <c r="B477" s="5" t="str">
        <f>"杨小卫"</f>
        <v>杨小卫</v>
      </c>
      <c r="C477" s="5" t="str">
        <f>"75792025032521010376479"</f>
        <v>75792025032521010376479</v>
      </c>
      <c r="D477" s="5" t="str">
        <f>"501"</f>
        <v>501</v>
      </c>
      <c r="E477" s="5" t="s">
        <v>8</v>
      </c>
    </row>
    <row r="478" spans="1:5">
      <c r="A478" s="5">
        <v>476</v>
      </c>
      <c r="B478" s="5" t="str">
        <f>"符小丽"</f>
        <v>符小丽</v>
      </c>
      <c r="C478" s="5" t="str">
        <f>"75792025032520041276303"</f>
        <v>75792025032520041276303</v>
      </c>
      <c r="D478" s="5" t="str">
        <f>"501"</f>
        <v>501</v>
      </c>
      <c r="E478" s="5" t="s">
        <v>8</v>
      </c>
    </row>
    <row r="479" spans="1:5">
      <c r="A479" s="5">
        <v>477</v>
      </c>
      <c r="B479" s="5" t="str">
        <f>"黄星"</f>
        <v>黄星</v>
      </c>
      <c r="C479" s="5" t="str">
        <f>"75792025032411344161960"</f>
        <v>75792025032411344161960</v>
      </c>
      <c r="D479" s="5" t="str">
        <f>"201"</f>
        <v>201</v>
      </c>
      <c r="E479" s="5" t="s">
        <v>6</v>
      </c>
    </row>
    <row r="480" spans="1:5">
      <c r="A480" s="5">
        <v>478</v>
      </c>
      <c r="B480" s="5" t="str">
        <f>"王娇"</f>
        <v>王娇</v>
      </c>
      <c r="C480" s="5" t="str">
        <f>"75792025032511103565863"</f>
        <v>75792025032511103565863</v>
      </c>
      <c r="D480" s="5" t="str">
        <f>"201"</f>
        <v>201</v>
      </c>
      <c r="E480" s="5" t="s">
        <v>6</v>
      </c>
    </row>
    <row r="481" spans="1:5">
      <c r="A481" s="5">
        <v>479</v>
      </c>
      <c r="B481" s="5" t="str">
        <f>"吴海婷"</f>
        <v>吴海婷</v>
      </c>
      <c r="C481" s="5" t="str">
        <f>"75792025032522121376676"</f>
        <v>75792025032522121376676</v>
      </c>
      <c r="D481" s="5" t="str">
        <f>"101"</f>
        <v>101</v>
      </c>
      <c r="E481" s="5" t="s">
        <v>7</v>
      </c>
    </row>
    <row r="482" spans="1:5">
      <c r="A482" s="5">
        <v>480</v>
      </c>
      <c r="B482" s="5" t="str">
        <f>"符尉"</f>
        <v>符尉</v>
      </c>
      <c r="C482" s="5" t="str">
        <f>"75792025032522230576705"</f>
        <v>75792025032522230576705</v>
      </c>
      <c r="D482" s="5" t="str">
        <f>"201"</f>
        <v>201</v>
      </c>
      <c r="E482" s="5" t="s">
        <v>6</v>
      </c>
    </row>
    <row r="483" spans="1:5">
      <c r="A483" s="5">
        <v>481</v>
      </c>
      <c r="B483" s="5" t="str">
        <f>"刘芳兵"</f>
        <v>刘芳兵</v>
      </c>
      <c r="C483" s="5" t="str">
        <f>"75792025032516051375689"</f>
        <v>75792025032516051375689</v>
      </c>
      <c r="D483" s="5" t="str">
        <f>"501"</f>
        <v>501</v>
      </c>
      <c r="E483" s="5" t="s">
        <v>8</v>
      </c>
    </row>
    <row r="484" spans="1:5">
      <c r="A484" s="5">
        <v>482</v>
      </c>
      <c r="B484" s="5" t="str">
        <f>"林成"</f>
        <v>林成</v>
      </c>
      <c r="C484" s="5" t="str">
        <f>"75792025032521590576635"</f>
        <v>75792025032521590576635</v>
      </c>
      <c r="D484" s="5" t="str">
        <f>"201"</f>
        <v>201</v>
      </c>
      <c r="E484" s="5" t="s">
        <v>6</v>
      </c>
    </row>
    <row r="485" spans="1:5">
      <c r="A485" s="5">
        <v>483</v>
      </c>
      <c r="B485" s="5" t="str">
        <f>"王康骏"</f>
        <v>王康骏</v>
      </c>
      <c r="C485" s="5" t="str">
        <f>"75792025032522163676687"</f>
        <v>75792025032522163676687</v>
      </c>
      <c r="D485" s="5" t="str">
        <f>"501"</f>
        <v>501</v>
      </c>
      <c r="E485" s="5" t="s">
        <v>8</v>
      </c>
    </row>
    <row r="486" spans="1:5">
      <c r="A486" s="5">
        <v>484</v>
      </c>
      <c r="B486" s="5" t="str">
        <f>"王泳"</f>
        <v>王泳</v>
      </c>
      <c r="C486" s="5" t="str">
        <f>"75792025032522050676656"</f>
        <v>75792025032522050676656</v>
      </c>
      <c r="D486" s="5" t="str">
        <f>"501"</f>
        <v>501</v>
      </c>
      <c r="E486" s="5" t="s">
        <v>8</v>
      </c>
    </row>
    <row r="487" spans="1:5">
      <c r="A487" s="5">
        <v>485</v>
      </c>
      <c r="B487" s="5" t="str">
        <f>"黄夕"</f>
        <v>黄夕</v>
      </c>
      <c r="C487" s="5" t="str">
        <f>"75792025032522062376659"</f>
        <v>75792025032522062376659</v>
      </c>
      <c r="D487" s="5" t="str">
        <f>"501"</f>
        <v>501</v>
      </c>
      <c r="E487" s="5" t="s">
        <v>8</v>
      </c>
    </row>
    <row r="488" spans="1:5">
      <c r="A488" s="5">
        <v>486</v>
      </c>
      <c r="B488" s="5" t="str">
        <f>"冯翔"</f>
        <v>冯翔</v>
      </c>
      <c r="C488" s="5" t="str">
        <f>"75792025032522461876765"</f>
        <v>75792025032522461876765</v>
      </c>
      <c r="D488" s="5" t="str">
        <f>"201"</f>
        <v>201</v>
      </c>
      <c r="E488" s="5" t="s">
        <v>6</v>
      </c>
    </row>
    <row r="489" spans="1:5">
      <c r="A489" s="5">
        <v>487</v>
      </c>
      <c r="B489" s="5" t="str">
        <f>"王汉鸿"</f>
        <v>王汉鸿</v>
      </c>
      <c r="C489" s="5" t="str">
        <f>"75792025032522421376758"</f>
        <v>75792025032522421376758</v>
      </c>
      <c r="D489" s="5" t="str">
        <f>"201"</f>
        <v>201</v>
      </c>
      <c r="E489" s="5" t="s">
        <v>6</v>
      </c>
    </row>
    <row r="490" spans="1:5">
      <c r="A490" s="5">
        <v>488</v>
      </c>
      <c r="B490" s="5" t="str">
        <f>"邱幸琪"</f>
        <v>邱幸琪</v>
      </c>
      <c r="C490" s="5" t="str">
        <f>"75792025032522071476660"</f>
        <v>75792025032522071476660</v>
      </c>
      <c r="D490" s="5" t="str">
        <f>"501"</f>
        <v>501</v>
      </c>
      <c r="E490" s="5" t="s">
        <v>8</v>
      </c>
    </row>
    <row r="491" spans="1:5">
      <c r="A491" s="5">
        <v>489</v>
      </c>
      <c r="B491" s="5" t="str">
        <f>"王澄俊"</f>
        <v>王澄俊</v>
      </c>
      <c r="C491" s="5" t="str">
        <f>"75792025032523142676830"</f>
        <v>75792025032523142676830</v>
      </c>
      <c r="D491" s="5" t="str">
        <f>"201"</f>
        <v>201</v>
      </c>
      <c r="E491" s="5" t="s">
        <v>6</v>
      </c>
    </row>
    <row r="492" spans="1:5">
      <c r="A492" s="5">
        <v>490</v>
      </c>
      <c r="B492" s="5" t="str">
        <f>"王上仲"</f>
        <v>王上仲</v>
      </c>
      <c r="C492" s="5" t="str">
        <f>"75792025032523063676807"</f>
        <v>75792025032523063676807</v>
      </c>
      <c r="D492" s="5" t="str">
        <f>"301"</f>
        <v>301</v>
      </c>
      <c r="E492" s="5" t="s">
        <v>9</v>
      </c>
    </row>
    <row r="493" spans="1:5">
      <c r="A493" s="5">
        <v>491</v>
      </c>
      <c r="B493" s="5" t="str">
        <f>"王毓流"</f>
        <v>王毓流</v>
      </c>
      <c r="C493" s="5" t="str">
        <f>"75792025032523070376813"</f>
        <v>75792025032523070376813</v>
      </c>
      <c r="D493" s="5" t="str">
        <f>"201"</f>
        <v>201</v>
      </c>
      <c r="E493" s="5" t="s">
        <v>6</v>
      </c>
    </row>
    <row r="494" spans="1:5">
      <c r="A494" s="5">
        <v>492</v>
      </c>
      <c r="B494" s="5" t="str">
        <f>"林海娟"</f>
        <v>林海娟</v>
      </c>
      <c r="C494" s="5" t="str">
        <f>"75792025032523114276825"</f>
        <v>75792025032523114276825</v>
      </c>
      <c r="D494" s="5" t="str">
        <f>"201"</f>
        <v>201</v>
      </c>
      <c r="E494" s="5" t="s">
        <v>6</v>
      </c>
    </row>
    <row r="495" spans="1:5">
      <c r="A495" s="5">
        <v>493</v>
      </c>
      <c r="B495" s="5" t="str">
        <f>"吴青青"</f>
        <v>吴青青</v>
      </c>
      <c r="C495" s="5" t="str">
        <f>"75792025032523123476827"</f>
        <v>75792025032523123476827</v>
      </c>
      <c r="D495" s="5" t="str">
        <f>"501"</f>
        <v>501</v>
      </c>
      <c r="E495" s="5" t="s">
        <v>8</v>
      </c>
    </row>
    <row r="496" spans="1:5">
      <c r="A496" s="5">
        <v>494</v>
      </c>
      <c r="B496" s="5" t="str">
        <f>"廖燕青"</f>
        <v>廖燕青</v>
      </c>
      <c r="C496" s="5" t="str">
        <f>"75792025032523264676855"</f>
        <v>75792025032523264676855</v>
      </c>
      <c r="D496" s="5" t="str">
        <f>"201"</f>
        <v>201</v>
      </c>
      <c r="E496" s="5" t="s">
        <v>6</v>
      </c>
    </row>
    <row r="497" spans="1:5">
      <c r="A497" s="5">
        <v>495</v>
      </c>
      <c r="B497" s="5" t="str">
        <f>"李广海"</f>
        <v>李广海</v>
      </c>
      <c r="C497" s="5" t="str">
        <f>"75792025032422590264859"</f>
        <v>75792025032422590264859</v>
      </c>
      <c r="D497" s="5" t="str">
        <f>"301"</f>
        <v>301</v>
      </c>
      <c r="E497" s="5" t="s">
        <v>9</v>
      </c>
    </row>
    <row r="498" spans="1:5">
      <c r="A498" s="5">
        <v>496</v>
      </c>
      <c r="B498" s="5" t="str">
        <f>"王丽娟"</f>
        <v>王丽娟</v>
      </c>
      <c r="C498" s="5" t="str">
        <f>"75792025032523354276866"</f>
        <v>75792025032523354276866</v>
      </c>
      <c r="D498" s="5" t="str">
        <f>"201"</f>
        <v>201</v>
      </c>
      <c r="E498" s="5" t="s">
        <v>6</v>
      </c>
    </row>
    <row r="499" spans="1:5">
      <c r="A499" s="5">
        <v>497</v>
      </c>
      <c r="B499" s="5" t="str">
        <f>"钟金妹"</f>
        <v>钟金妹</v>
      </c>
      <c r="C499" s="5" t="str">
        <f>"75792025032523355176868"</f>
        <v>75792025032523355176868</v>
      </c>
      <c r="D499" s="5" t="str">
        <f>"501"</f>
        <v>501</v>
      </c>
      <c r="E499" s="5" t="s">
        <v>8</v>
      </c>
    </row>
    <row r="500" spans="1:5">
      <c r="A500" s="5">
        <v>498</v>
      </c>
      <c r="B500" s="5" t="str">
        <f>"王霜"</f>
        <v>王霜</v>
      </c>
      <c r="C500" s="5" t="str">
        <f>"75792025032523545676905"</f>
        <v>75792025032523545676905</v>
      </c>
      <c r="D500" s="5" t="str">
        <f>"201"</f>
        <v>201</v>
      </c>
      <c r="E500" s="5" t="s">
        <v>6</v>
      </c>
    </row>
    <row r="501" spans="1:5">
      <c r="A501" s="5">
        <v>499</v>
      </c>
      <c r="B501" s="5" t="str">
        <f>"李孟"</f>
        <v>李孟</v>
      </c>
      <c r="C501" s="5" t="str">
        <f>"75792025032600244276928"</f>
        <v>75792025032600244276928</v>
      </c>
      <c r="D501" s="5" t="str">
        <f>"501"</f>
        <v>501</v>
      </c>
      <c r="E501" s="5" t="s">
        <v>8</v>
      </c>
    </row>
    <row r="502" spans="1:5">
      <c r="A502" s="5">
        <v>500</v>
      </c>
      <c r="B502" s="5" t="str">
        <f>"王茀旭"</f>
        <v>王茀旭</v>
      </c>
      <c r="C502" s="5" t="str">
        <f>"75792025032523561376908"</f>
        <v>75792025032523561376908</v>
      </c>
      <c r="D502" s="5" t="str">
        <f>"501"</f>
        <v>501</v>
      </c>
      <c r="E502" s="5" t="s">
        <v>8</v>
      </c>
    </row>
    <row r="503" spans="1:5">
      <c r="A503" s="5">
        <v>501</v>
      </c>
      <c r="B503" s="5" t="str">
        <f>"黄大国"</f>
        <v>黄大国</v>
      </c>
      <c r="C503" s="5" t="str">
        <f>"75792025032412192862172"</f>
        <v>75792025032412192862172</v>
      </c>
      <c r="D503" s="5" t="str">
        <f>"501"</f>
        <v>501</v>
      </c>
      <c r="E503" s="5" t="s">
        <v>8</v>
      </c>
    </row>
    <row r="504" spans="1:5">
      <c r="A504" s="5">
        <v>502</v>
      </c>
      <c r="B504" s="5" t="str">
        <f>"黄月娥"</f>
        <v>黄月娥</v>
      </c>
      <c r="C504" s="5" t="str">
        <f>"75792025032417032263535"</f>
        <v>75792025032417032263535</v>
      </c>
      <c r="D504" s="5" t="str">
        <f>"201"</f>
        <v>201</v>
      </c>
      <c r="E504" s="5" t="s">
        <v>6</v>
      </c>
    </row>
    <row r="505" spans="1:5">
      <c r="A505" s="5">
        <v>503</v>
      </c>
      <c r="B505" s="5" t="str">
        <f>"岑媛"</f>
        <v>岑媛</v>
      </c>
      <c r="C505" s="5" t="str">
        <f>"75792025032601174576957"</f>
        <v>75792025032601174576957</v>
      </c>
      <c r="D505" s="5" t="str">
        <f>"201"</f>
        <v>201</v>
      </c>
      <c r="E505" s="5" t="s">
        <v>6</v>
      </c>
    </row>
    <row r="506" spans="1:5">
      <c r="A506" s="5">
        <v>504</v>
      </c>
      <c r="B506" s="5" t="str">
        <f>"李德才"</f>
        <v>李德才</v>
      </c>
      <c r="C506" s="5" t="str">
        <f>"75792025032601251976961"</f>
        <v>75792025032601251976961</v>
      </c>
      <c r="D506" s="5" t="str">
        <f>"201"</f>
        <v>201</v>
      </c>
      <c r="E506" s="5" t="s">
        <v>6</v>
      </c>
    </row>
    <row r="507" spans="1:5">
      <c r="A507" s="5">
        <v>505</v>
      </c>
      <c r="B507" s="5" t="str">
        <f>"黎晓羚"</f>
        <v>黎晓羚</v>
      </c>
      <c r="C507" s="5" t="str">
        <f>"75792025032601485676971"</f>
        <v>75792025032601485676971</v>
      </c>
      <c r="D507" s="5" t="str">
        <f>"501"</f>
        <v>501</v>
      </c>
      <c r="E507" s="5" t="s">
        <v>8</v>
      </c>
    </row>
    <row r="508" spans="1:5">
      <c r="A508" s="5">
        <v>506</v>
      </c>
      <c r="B508" s="5" t="str">
        <f>"黎晓宾"</f>
        <v>黎晓宾</v>
      </c>
      <c r="C508" s="5" t="str">
        <f>"75792025032513042069205"</f>
        <v>75792025032513042069205</v>
      </c>
      <c r="D508" s="5" t="str">
        <f>"501"</f>
        <v>501</v>
      </c>
      <c r="E508" s="5" t="s">
        <v>8</v>
      </c>
    </row>
    <row r="509" spans="1:5">
      <c r="A509" s="5">
        <v>507</v>
      </c>
      <c r="B509" s="5" t="str">
        <f>"杨婷婷"</f>
        <v>杨婷婷</v>
      </c>
      <c r="C509" s="5" t="str">
        <f>"75792025032509254165308"</f>
        <v>75792025032509254165308</v>
      </c>
      <c r="D509" s="5" t="str">
        <f>"501"</f>
        <v>501</v>
      </c>
      <c r="E509" s="5" t="s">
        <v>8</v>
      </c>
    </row>
    <row r="510" spans="1:5">
      <c r="A510" s="5">
        <v>508</v>
      </c>
      <c r="B510" s="5" t="str">
        <f>"陈妙"</f>
        <v>陈妙</v>
      </c>
      <c r="C510" s="5" t="str">
        <f>"75792025032608213077042"</f>
        <v>75792025032608213077042</v>
      </c>
      <c r="D510" s="5" t="str">
        <f>"201"</f>
        <v>201</v>
      </c>
      <c r="E510" s="5" t="s">
        <v>6</v>
      </c>
    </row>
    <row r="511" spans="1:5">
      <c r="A511" s="5">
        <v>509</v>
      </c>
      <c r="B511" s="5" t="str">
        <f>"姜金雨"</f>
        <v>姜金雨</v>
      </c>
      <c r="C511" s="5" t="str">
        <f>"75792025032409082260861"</f>
        <v>75792025032409082260861</v>
      </c>
      <c r="D511" s="5" t="str">
        <f>"501"</f>
        <v>501</v>
      </c>
      <c r="E511" s="5" t="s">
        <v>8</v>
      </c>
    </row>
    <row r="512" spans="1:5">
      <c r="A512" s="5">
        <v>510</v>
      </c>
      <c r="B512" s="5" t="str">
        <f>"曾惠"</f>
        <v>曾惠</v>
      </c>
      <c r="C512" s="5" t="str">
        <f>"75792025032510402665646"</f>
        <v>75792025032510402665646</v>
      </c>
      <c r="D512" s="5" t="str">
        <f>"101"</f>
        <v>101</v>
      </c>
      <c r="E512" s="5" t="s">
        <v>7</v>
      </c>
    </row>
    <row r="513" spans="1:5">
      <c r="A513" s="5">
        <v>511</v>
      </c>
      <c r="B513" s="5" t="str">
        <f>"符芋倩"</f>
        <v>符芋倩</v>
      </c>
      <c r="C513" s="5" t="str">
        <f>"75792025032417041163544"</f>
        <v>75792025032417041163544</v>
      </c>
      <c r="D513" s="5" t="str">
        <f>"501"</f>
        <v>501</v>
      </c>
      <c r="E513" s="5" t="s">
        <v>8</v>
      </c>
    </row>
    <row r="514" spans="1:5">
      <c r="A514" s="5">
        <v>512</v>
      </c>
      <c r="B514" s="5" t="str">
        <f>"许振师"</f>
        <v>许振师</v>
      </c>
      <c r="C514" s="5" t="str">
        <f>"75792025032608091577027"</f>
        <v>75792025032608091577027</v>
      </c>
      <c r="D514" s="5" t="str">
        <f>"101"</f>
        <v>101</v>
      </c>
      <c r="E514" s="5" t="s">
        <v>7</v>
      </c>
    </row>
    <row r="515" spans="1:5">
      <c r="A515" s="5">
        <v>513</v>
      </c>
      <c r="B515" s="5" t="str">
        <f>"邱圣伟"</f>
        <v>邱圣伟</v>
      </c>
      <c r="C515" s="5" t="str">
        <f>"75792025032608422677074"</f>
        <v>75792025032608422677074</v>
      </c>
      <c r="D515" s="5" t="str">
        <f>"501"</f>
        <v>501</v>
      </c>
      <c r="E515" s="5" t="s">
        <v>8</v>
      </c>
    </row>
    <row r="516" spans="1:5">
      <c r="A516" s="5">
        <v>514</v>
      </c>
      <c r="B516" s="5" t="str">
        <f>"郑国望"</f>
        <v>郑国望</v>
      </c>
      <c r="C516" s="5" t="str">
        <f>"75792025032608525077105"</f>
        <v>75792025032608525077105</v>
      </c>
      <c r="D516" s="5" t="str">
        <f>"201"</f>
        <v>201</v>
      </c>
      <c r="E516" s="5" t="s">
        <v>6</v>
      </c>
    </row>
    <row r="517" spans="1:5">
      <c r="A517" s="5">
        <v>515</v>
      </c>
      <c r="B517" s="5" t="str">
        <f>"王小岚"</f>
        <v>王小岚</v>
      </c>
      <c r="C517" s="5" t="str">
        <f>"75792025032608333977058"</f>
        <v>75792025032608333977058</v>
      </c>
      <c r="D517" s="5" t="str">
        <f>"501"</f>
        <v>501</v>
      </c>
      <c r="E517" s="5" t="s">
        <v>8</v>
      </c>
    </row>
    <row r="518" spans="1:5">
      <c r="A518" s="5">
        <v>516</v>
      </c>
      <c r="B518" s="5" t="str">
        <f>"徐瑞余"</f>
        <v>徐瑞余</v>
      </c>
      <c r="C518" s="5" t="str">
        <f>"75792025032608545877108"</f>
        <v>75792025032608545877108</v>
      </c>
      <c r="D518" s="5" t="str">
        <f>"201"</f>
        <v>201</v>
      </c>
      <c r="E518" s="5" t="s">
        <v>6</v>
      </c>
    </row>
    <row r="519" spans="1:5">
      <c r="A519" s="5">
        <v>517</v>
      </c>
      <c r="B519" s="5" t="str">
        <f>"李应能"</f>
        <v>李应能</v>
      </c>
      <c r="C519" s="5" t="str">
        <f>"75792025032608403777070"</f>
        <v>75792025032608403777070</v>
      </c>
      <c r="D519" s="5" t="str">
        <f>"301"</f>
        <v>301</v>
      </c>
      <c r="E519" s="5" t="s">
        <v>9</v>
      </c>
    </row>
    <row r="520" spans="1:5">
      <c r="A520" s="5">
        <v>518</v>
      </c>
      <c r="B520" s="5" t="str">
        <f>"李业万"</f>
        <v>李业万</v>
      </c>
      <c r="C520" s="5" t="str">
        <f>"75792025032516273275778"</f>
        <v>75792025032516273275778</v>
      </c>
      <c r="D520" s="5" t="str">
        <f>"201"</f>
        <v>201</v>
      </c>
      <c r="E520" s="5" t="s">
        <v>6</v>
      </c>
    </row>
    <row r="521" spans="1:5">
      <c r="A521" s="5">
        <v>519</v>
      </c>
      <c r="B521" s="5" t="str">
        <f>"王平梅"</f>
        <v>王平梅</v>
      </c>
      <c r="C521" s="5" t="str">
        <f>"75792025032511070365848"</f>
        <v>75792025032511070365848</v>
      </c>
      <c r="D521" s="5" t="str">
        <f>"101"</f>
        <v>101</v>
      </c>
      <c r="E521" s="5" t="s">
        <v>7</v>
      </c>
    </row>
    <row r="522" spans="1:5">
      <c r="A522" s="5">
        <v>520</v>
      </c>
      <c r="B522" s="5" t="str">
        <f>"王欣"</f>
        <v>王欣</v>
      </c>
      <c r="C522" s="5" t="str">
        <f>"75792025032515495375636"</f>
        <v>75792025032515495375636</v>
      </c>
      <c r="D522" s="5" t="str">
        <f>"201"</f>
        <v>201</v>
      </c>
      <c r="E522" s="5" t="s">
        <v>6</v>
      </c>
    </row>
    <row r="523" spans="1:5">
      <c r="A523" s="5">
        <v>521</v>
      </c>
      <c r="B523" s="5" t="str">
        <f>"王小卫"</f>
        <v>王小卫</v>
      </c>
      <c r="C523" s="5" t="str">
        <f>"75792025032608562577113"</f>
        <v>75792025032608562577113</v>
      </c>
      <c r="D523" s="5" t="str">
        <f>"201"</f>
        <v>201</v>
      </c>
      <c r="E523" s="5" t="s">
        <v>6</v>
      </c>
    </row>
    <row r="524" spans="1:5">
      <c r="A524" s="5">
        <v>522</v>
      </c>
      <c r="B524" s="5" t="str">
        <f>"邱玲"</f>
        <v>邱玲</v>
      </c>
      <c r="C524" s="5" t="str">
        <f>"75792025032414235462688"</f>
        <v>75792025032414235462688</v>
      </c>
      <c r="D524" s="5" t="str">
        <f>"501"</f>
        <v>501</v>
      </c>
      <c r="E524" s="5" t="s">
        <v>8</v>
      </c>
    </row>
    <row r="525" spans="1:5">
      <c r="A525" s="5">
        <v>523</v>
      </c>
      <c r="B525" s="5" t="str">
        <f>"杨茹娟"</f>
        <v>杨茹娟</v>
      </c>
      <c r="C525" s="5" t="str">
        <f>"75792025032409362261084"</f>
        <v>75792025032409362261084</v>
      </c>
      <c r="D525" s="5" t="str">
        <f>"501"</f>
        <v>501</v>
      </c>
      <c r="E525" s="5" t="s">
        <v>8</v>
      </c>
    </row>
    <row r="526" spans="1:5">
      <c r="A526" s="5">
        <v>524</v>
      </c>
      <c r="B526" s="5" t="str">
        <f>"赵世立"</f>
        <v>赵世立</v>
      </c>
      <c r="C526" s="5" t="str">
        <f>"75792025032609095377205"</f>
        <v>75792025032609095377205</v>
      </c>
      <c r="D526" s="5" t="str">
        <f>"501"</f>
        <v>501</v>
      </c>
      <c r="E526" s="5" t="s">
        <v>8</v>
      </c>
    </row>
    <row r="527" spans="1:5">
      <c r="A527" s="5">
        <v>525</v>
      </c>
      <c r="B527" s="5" t="str">
        <f>"杨海芳"</f>
        <v>杨海芳</v>
      </c>
      <c r="C527" s="5" t="str">
        <f>"75792025032415083562919"</f>
        <v>75792025032415083562919</v>
      </c>
      <c r="D527" s="5" t="str">
        <f>"201"</f>
        <v>201</v>
      </c>
      <c r="E527" s="5" t="s">
        <v>6</v>
      </c>
    </row>
    <row r="528" spans="1:5">
      <c r="A528" s="5">
        <v>526</v>
      </c>
      <c r="B528" s="5" t="str">
        <f>"王思雨"</f>
        <v>王思雨</v>
      </c>
      <c r="C528" s="5" t="str">
        <f>"75792025032609340777330"</f>
        <v>75792025032609340777330</v>
      </c>
      <c r="D528" s="5" t="str">
        <f>"201"</f>
        <v>201</v>
      </c>
      <c r="E528" s="5" t="s">
        <v>6</v>
      </c>
    </row>
    <row r="529" spans="1:5">
      <c r="A529" s="5">
        <v>527</v>
      </c>
      <c r="B529" s="5" t="str">
        <f>"王秋盈"</f>
        <v>王秋盈</v>
      </c>
      <c r="C529" s="5" t="str">
        <f>"75792025032609025377147"</f>
        <v>75792025032609025377147</v>
      </c>
      <c r="D529" s="5" t="str">
        <f>"501"</f>
        <v>501</v>
      </c>
      <c r="E529" s="5" t="s">
        <v>8</v>
      </c>
    </row>
    <row r="530" spans="1:5">
      <c r="A530" s="5">
        <v>528</v>
      </c>
      <c r="B530" s="5" t="str">
        <f>"蔡兴鹏"</f>
        <v>蔡兴鹏</v>
      </c>
      <c r="C530" s="5" t="str">
        <f>"75792025032609454377394"</f>
        <v>75792025032609454377394</v>
      </c>
      <c r="D530" s="5" t="str">
        <f>"201"</f>
        <v>201</v>
      </c>
      <c r="E530" s="5" t="s">
        <v>6</v>
      </c>
    </row>
    <row r="531" spans="1:5">
      <c r="A531" s="5">
        <v>529</v>
      </c>
      <c r="B531" s="5" t="str">
        <f>"罗小波"</f>
        <v>罗小波</v>
      </c>
      <c r="C531" s="5" t="str">
        <f>"75792025032609383977353"</f>
        <v>75792025032609383977353</v>
      </c>
      <c r="D531" s="5" t="str">
        <f>"101"</f>
        <v>101</v>
      </c>
      <c r="E531" s="5" t="s">
        <v>7</v>
      </c>
    </row>
    <row r="532" spans="1:5">
      <c r="A532" s="5">
        <v>530</v>
      </c>
      <c r="B532" s="5" t="str">
        <f>"刘裔修"</f>
        <v>刘裔修</v>
      </c>
      <c r="C532" s="5" t="str">
        <f>"75792025032609330677323"</f>
        <v>75792025032609330677323</v>
      </c>
      <c r="D532" s="5" t="str">
        <f>"201"</f>
        <v>201</v>
      </c>
      <c r="E532" s="5" t="s">
        <v>6</v>
      </c>
    </row>
    <row r="533" spans="1:5">
      <c r="A533" s="5">
        <v>531</v>
      </c>
      <c r="B533" s="5" t="str">
        <f>"王霜"</f>
        <v>王霜</v>
      </c>
      <c r="C533" s="5" t="str">
        <f>"75792025032609240977290"</f>
        <v>75792025032609240977290</v>
      </c>
      <c r="D533" s="5" t="str">
        <f>"201"</f>
        <v>201</v>
      </c>
      <c r="E533" s="5" t="s">
        <v>6</v>
      </c>
    </row>
    <row r="534" spans="1:5">
      <c r="A534" s="5">
        <v>532</v>
      </c>
      <c r="B534" s="5" t="str">
        <f>"王淳"</f>
        <v>王淳</v>
      </c>
      <c r="C534" s="5" t="str">
        <f>"75792025032510405265648"</f>
        <v>75792025032510405265648</v>
      </c>
      <c r="D534" s="5" t="str">
        <f>"501"</f>
        <v>501</v>
      </c>
      <c r="E534" s="5" t="s">
        <v>8</v>
      </c>
    </row>
    <row r="535" spans="1:5">
      <c r="A535" s="5">
        <v>533</v>
      </c>
      <c r="B535" s="5" t="str">
        <f>"林诗放"</f>
        <v>林诗放</v>
      </c>
      <c r="C535" s="5" t="str">
        <f>"75792025032609513177429"</f>
        <v>75792025032609513177429</v>
      </c>
      <c r="D535" s="5" t="str">
        <f>"201"</f>
        <v>201</v>
      </c>
      <c r="E535" s="5" t="s">
        <v>6</v>
      </c>
    </row>
    <row r="536" spans="1:5">
      <c r="A536" s="5">
        <v>534</v>
      </c>
      <c r="B536" s="5" t="str">
        <f>"吴冰"</f>
        <v>吴冰</v>
      </c>
      <c r="C536" s="5" t="str">
        <f>"75792025032410231261450"</f>
        <v>75792025032410231261450</v>
      </c>
      <c r="D536" s="5" t="str">
        <f>"101"</f>
        <v>101</v>
      </c>
      <c r="E536" s="5" t="s">
        <v>7</v>
      </c>
    </row>
    <row r="537" spans="1:5">
      <c r="A537" s="5">
        <v>535</v>
      </c>
      <c r="B537" s="5" t="str">
        <f>"李姗"</f>
        <v>李姗</v>
      </c>
      <c r="C537" s="5" t="str">
        <f>"75792025032415054762906"</f>
        <v>75792025032415054762906</v>
      </c>
      <c r="D537" s="5" t="str">
        <f>"201"</f>
        <v>201</v>
      </c>
      <c r="E537" s="5" t="s">
        <v>6</v>
      </c>
    </row>
    <row r="538" spans="1:5">
      <c r="A538" s="5">
        <v>536</v>
      </c>
      <c r="B538" s="5" t="str">
        <f>"邓智昌"</f>
        <v>邓智昌</v>
      </c>
      <c r="C538" s="5" t="str">
        <f>"75792025032517311375959"</f>
        <v>75792025032517311375959</v>
      </c>
      <c r="D538" s="5" t="str">
        <f>"201"</f>
        <v>201</v>
      </c>
      <c r="E538" s="5" t="s">
        <v>6</v>
      </c>
    </row>
    <row r="539" spans="1:5">
      <c r="A539" s="5">
        <v>537</v>
      </c>
      <c r="B539" s="5" t="str">
        <f>"王柳仪"</f>
        <v>王柳仪</v>
      </c>
      <c r="C539" s="5" t="str">
        <f>"75792025032610121277529"</f>
        <v>75792025032610121277529</v>
      </c>
      <c r="D539" s="5" t="str">
        <f>"201"</f>
        <v>201</v>
      </c>
      <c r="E539" s="5" t="s">
        <v>6</v>
      </c>
    </row>
    <row r="540" spans="1:5">
      <c r="A540" s="5">
        <v>538</v>
      </c>
      <c r="B540" s="5" t="str">
        <f>"罗佳"</f>
        <v>罗佳</v>
      </c>
      <c r="C540" s="5" t="str">
        <f>"75792025032610063077502"</f>
        <v>75792025032610063077502</v>
      </c>
      <c r="D540" s="5" t="str">
        <f>"201"</f>
        <v>201</v>
      </c>
      <c r="E540" s="5" t="s">
        <v>6</v>
      </c>
    </row>
    <row r="541" spans="1:5">
      <c r="A541" s="5">
        <v>539</v>
      </c>
      <c r="B541" s="5" t="str">
        <f>"黄育圣"</f>
        <v>黄育圣</v>
      </c>
      <c r="C541" s="5" t="str">
        <f>"75792025032602193176976"</f>
        <v>75792025032602193176976</v>
      </c>
      <c r="D541" s="5" t="str">
        <f>"101"</f>
        <v>101</v>
      </c>
      <c r="E541" s="5" t="s">
        <v>7</v>
      </c>
    </row>
    <row r="542" spans="1:5">
      <c r="A542" s="5">
        <v>540</v>
      </c>
      <c r="B542" s="5" t="str">
        <f>"王小慧"</f>
        <v>王小慧</v>
      </c>
      <c r="C542" s="5" t="str">
        <f>"75792025032609582877462"</f>
        <v>75792025032609582877462</v>
      </c>
      <c r="D542" s="5" t="str">
        <f>"501"</f>
        <v>501</v>
      </c>
      <c r="E542" s="5" t="s">
        <v>8</v>
      </c>
    </row>
    <row r="543" spans="1:5">
      <c r="A543" s="5">
        <v>541</v>
      </c>
      <c r="B543" s="5" t="str">
        <f>"杨梅"</f>
        <v>杨梅</v>
      </c>
      <c r="C543" s="5" t="str">
        <f>"75792025032610134077535"</f>
        <v>75792025032610134077535</v>
      </c>
      <c r="D543" s="5" t="str">
        <f>"201"</f>
        <v>201</v>
      </c>
      <c r="E543" s="5" t="s">
        <v>6</v>
      </c>
    </row>
    <row r="544" spans="1:5">
      <c r="A544" s="5">
        <v>542</v>
      </c>
      <c r="B544" s="5" t="str">
        <f>"王川梅"</f>
        <v>王川梅</v>
      </c>
      <c r="C544" s="5" t="str">
        <f>"75792025032417001963522"</f>
        <v>75792025032417001963522</v>
      </c>
      <c r="D544" s="5" t="str">
        <f>"201"</f>
        <v>201</v>
      </c>
      <c r="E544" s="5" t="s">
        <v>6</v>
      </c>
    </row>
    <row r="545" spans="1:5">
      <c r="A545" s="5">
        <v>543</v>
      </c>
      <c r="B545" s="5" t="str">
        <f>"王国强"</f>
        <v>王国强</v>
      </c>
      <c r="C545" s="5" t="str">
        <f>"75792025032610003877475"</f>
        <v>75792025032610003877475</v>
      </c>
      <c r="D545" s="5" t="str">
        <f>"201"</f>
        <v>201</v>
      </c>
      <c r="E545" s="5" t="s">
        <v>6</v>
      </c>
    </row>
    <row r="546" spans="1:5">
      <c r="A546" s="5">
        <v>544</v>
      </c>
      <c r="B546" s="5" t="str">
        <f>"王雅"</f>
        <v>王雅</v>
      </c>
      <c r="C546" s="5" t="str">
        <f>"75792025032610173477563"</f>
        <v>75792025032610173477563</v>
      </c>
      <c r="D546" s="5" t="str">
        <f>"501"</f>
        <v>501</v>
      </c>
      <c r="E546" s="5" t="s">
        <v>8</v>
      </c>
    </row>
    <row r="547" spans="1:5">
      <c r="A547" s="5">
        <v>545</v>
      </c>
      <c r="B547" s="5" t="str">
        <f>"蔡兴翔"</f>
        <v>蔡兴翔</v>
      </c>
      <c r="C547" s="5" t="str">
        <f>"75792025032609442977387"</f>
        <v>75792025032609442977387</v>
      </c>
      <c r="D547" s="5" t="str">
        <f>"501"</f>
        <v>501</v>
      </c>
      <c r="E547" s="5" t="s">
        <v>8</v>
      </c>
    </row>
    <row r="548" spans="1:5">
      <c r="A548" s="5">
        <v>546</v>
      </c>
      <c r="B548" s="5" t="str">
        <f>"王名阳"</f>
        <v>王名阳</v>
      </c>
      <c r="C548" s="5" t="str">
        <f>"75792025032411444162012"</f>
        <v>75792025032411444162012</v>
      </c>
      <c r="D548" s="5" t="str">
        <f>"301"</f>
        <v>301</v>
      </c>
      <c r="E548" s="5" t="s">
        <v>9</v>
      </c>
    </row>
    <row r="549" spans="1:5">
      <c r="A549" s="5">
        <v>547</v>
      </c>
      <c r="B549" s="5" t="str">
        <f>"王小婷"</f>
        <v>王小婷</v>
      </c>
      <c r="C549" s="5" t="str">
        <f>"75792025032421471664606"</f>
        <v>75792025032421471664606</v>
      </c>
      <c r="D549" s="5" t="str">
        <f>"201"</f>
        <v>201</v>
      </c>
      <c r="E549" s="5" t="s">
        <v>6</v>
      </c>
    </row>
    <row r="550" spans="1:5">
      <c r="A550" s="5">
        <v>548</v>
      </c>
      <c r="B550" s="5" t="str">
        <f>"蔡少莹"</f>
        <v>蔡少莹</v>
      </c>
      <c r="C550" s="5" t="str">
        <f>"75792025032610224377595"</f>
        <v>75792025032610224377595</v>
      </c>
      <c r="D550" s="5" t="str">
        <f>"501"</f>
        <v>501</v>
      </c>
      <c r="E550" s="5" t="s">
        <v>8</v>
      </c>
    </row>
    <row r="551" spans="1:5">
      <c r="A551" s="5">
        <v>549</v>
      </c>
      <c r="B551" s="5" t="str">
        <f>"罗亚妹"</f>
        <v>罗亚妹</v>
      </c>
      <c r="C551" s="5" t="str">
        <f>"75792025032609464277406"</f>
        <v>75792025032609464277406</v>
      </c>
      <c r="D551" s="5" t="str">
        <f>"201"</f>
        <v>201</v>
      </c>
      <c r="E551" s="5" t="s">
        <v>6</v>
      </c>
    </row>
    <row r="552" spans="1:5">
      <c r="A552" s="5">
        <v>550</v>
      </c>
      <c r="B552" s="5" t="str">
        <f>"罗富荣"</f>
        <v>罗富荣</v>
      </c>
      <c r="C552" s="5" t="str">
        <f>"75792025032610315777641"</f>
        <v>75792025032610315777641</v>
      </c>
      <c r="D552" s="5" t="str">
        <f>"501"</f>
        <v>501</v>
      </c>
      <c r="E552" s="5" t="s">
        <v>8</v>
      </c>
    </row>
    <row r="553" spans="1:5">
      <c r="A553" s="5">
        <v>551</v>
      </c>
      <c r="B553" s="5" t="str">
        <f>"王媚"</f>
        <v>王媚</v>
      </c>
      <c r="C553" s="5" t="str">
        <f>"75792025032610371277677"</f>
        <v>75792025032610371277677</v>
      </c>
      <c r="D553" s="5" t="str">
        <f>"101"</f>
        <v>101</v>
      </c>
      <c r="E553" s="5" t="s">
        <v>7</v>
      </c>
    </row>
    <row r="554" spans="1:5">
      <c r="A554" s="5">
        <v>552</v>
      </c>
      <c r="B554" s="5" t="str">
        <f>"何宝莹"</f>
        <v>何宝莹</v>
      </c>
      <c r="C554" s="5" t="str">
        <f>"75792025032416132663261"</f>
        <v>75792025032416132663261</v>
      </c>
      <c r="D554" s="5" t="str">
        <f>"501"</f>
        <v>501</v>
      </c>
      <c r="E554" s="5" t="s">
        <v>8</v>
      </c>
    </row>
    <row r="555" spans="1:5">
      <c r="A555" s="5">
        <v>553</v>
      </c>
      <c r="B555" s="5" t="str">
        <f>"陈圣"</f>
        <v>陈圣</v>
      </c>
      <c r="C555" s="5" t="str">
        <f>"75792025032610360077668"</f>
        <v>75792025032610360077668</v>
      </c>
      <c r="D555" s="5" t="str">
        <f>"301"</f>
        <v>301</v>
      </c>
      <c r="E555" s="5" t="s">
        <v>9</v>
      </c>
    </row>
    <row r="556" spans="1:5">
      <c r="A556" s="5">
        <v>554</v>
      </c>
      <c r="B556" s="5" t="str">
        <f>"黄冠龙"</f>
        <v>黄冠龙</v>
      </c>
      <c r="C556" s="5" t="str">
        <f>"75792025032610501377748"</f>
        <v>75792025032610501377748</v>
      </c>
      <c r="D556" s="5" t="str">
        <f>"201"</f>
        <v>201</v>
      </c>
      <c r="E556" s="5" t="s">
        <v>6</v>
      </c>
    </row>
    <row r="557" spans="1:5">
      <c r="A557" s="5">
        <v>555</v>
      </c>
      <c r="B557" s="5" t="str">
        <f>"梁英花"</f>
        <v>梁英花</v>
      </c>
      <c r="C557" s="5" t="str">
        <f>"75792025032608321477054"</f>
        <v>75792025032608321477054</v>
      </c>
      <c r="D557" s="5" t="str">
        <f>"101"</f>
        <v>101</v>
      </c>
      <c r="E557" s="5" t="s">
        <v>7</v>
      </c>
    </row>
    <row r="558" spans="1:5">
      <c r="A558" s="5">
        <v>556</v>
      </c>
      <c r="B558" s="5" t="str">
        <f>"冯秋梅"</f>
        <v>冯秋梅</v>
      </c>
      <c r="C558" s="5" t="str">
        <f>"75792025032610443577717"</f>
        <v>75792025032610443577717</v>
      </c>
      <c r="D558" s="5" t="str">
        <f>"201"</f>
        <v>201</v>
      </c>
      <c r="E558" s="5" t="s">
        <v>6</v>
      </c>
    </row>
    <row r="559" spans="1:5">
      <c r="A559" s="5">
        <v>557</v>
      </c>
      <c r="B559" s="5" t="str">
        <f>"黄忠杰"</f>
        <v>黄忠杰</v>
      </c>
      <c r="C559" s="5" t="str">
        <f>"75792025032417315663653"</f>
        <v>75792025032417315663653</v>
      </c>
      <c r="D559" s="5" t="str">
        <f>"501"</f>
        <v>501</v>
      </c>
      <c r="E559" s="5" t="s">
        <v>8</v>
      </c>
    </row>
    <row r="560" spans="1:5">
      <c r="A560" s="5">
        <v>558</v>
      </c>
      <c r="B560" s="5" t="str">
        <f>"杨祖得"</f>
        <v>杨祖得</v>
      </c>
      <c r="C560" s="5" t="str">
        <f>"75792025032523242176848"</f>
        <v>75792025032523242176848</v>
      </c>
      <c r="D560" s="5" t="str">
        <f>"201"</f>
        <v>201</v>
      </c>
      <c r="E560" s="5" t="s">
        <v>6</v>
      </c>
    </row>
    <row r="561" spans="1:5">
      <c r="A561" s="5">
        <v>559</v>
      </c>
      <c r="B561" s="5" t="str">
        <f>"邱班兴"</f>
        <v>邱班兴</v>
      </c>
      <c r="C561" s="5" t="str">
        <f>"75792025032611163477882"</f>
        <v>75792025032611163477882</v>
      </c>
      <c r="D561" s="5" t="str">
        <f>"201"</f>
        <v>201</v>
      </c>
      <c r="E561" s="5" t="s">
        <v>6</v>
      </c>
    </row>
    <row r="562" spans="1:5">
      <c r="A562" s="5">
        <v>560</v>
      </c>
      <c r="B562" s="5" t="str">
        <f>"李乾"</f>
        <v>李乾</v>
      </c>
      <c r="C562" s="5" t="str">
        <f>"75792025032610243477607"</f>
        <v>75792025032610243477607</v>
      </c>
      <c r="D562" s="5" t="str">
        <f>"201"</f>
        <v>201</v>
      </c>
      <c r="E562" s="5" t="s">
        <v>6</v>
      </c>
    </row>
    <row r="563" spans="1:5">
      <c r="A563" s="5">
        <v>561</v>
      </c>
      <c r="B563" s="5" t="str">
        <f>"李鑫"</f>
        <v>李鑫</v>
      </c>
      <c r="C563" s="5" t="str">
        <f>"75792025032514571569491"</f>
        <v>75792025032514571569491</v>
      </c>
      <c r="D563" s="5" t="str">
        <f>"501"</f>
        <v>501</v>
      </c>
      <c r="E563" s="5" t="s">
        <v>8</v>
      </c>
    </row>
    <row r="564" spans="1:5">
      <c r="A564" s="5">
        <v>562</v>
      </c>
      <c r="B564" s="5" t="str">
        <f>"李庆羚"</f>
        <v>李庆羚</v>
      </c>
      <c r="C564" s="5" t="str">
        <f>"75792025032411084561799"</f>
        <v>75792025032411084561799</v>
      </c>
      <c r="D564" s="5" t="str">
        <f>"501"</f>
        <v>501</v>
      </c>
      <c r="E564" s="5" t="s">
        <v>8</v>
      </c>
    </row>
    <row r="565" spans="1:5">
      <c r="A565" s="5">
        <v>563</v>
      </c>
      <c r="B565" s="5" t="str">
        <f>"蔡青蔓"</f>
        <v>蔡青蔓</v>
      </c>
      <c r="C565" s="5" t="str">
        <f>"75792025032611032377830"</f>
        <v>75792025032611032377830</v>
      </c>
      <c r="D565" s="5" t="str">
        <f>"401"</f>
        <v>401</v>
      </c>
      <c r="E565" s="5" t="s">
        <v>10</v>
      </c>
    </row>
    <row r="566" spans="1:5">
      <c r="A566" s="5">
        <v>564</v>
      </c>
      <c r="B566" s="5" t="str">
        <f>"周雨菱"</f>
        <v>周雨菱</v>
      </c>
      <c r="C566" s="5" t="str">
        <f>"75792025032409210460966"</f>
        <v>75792025032409210460966</v>
      </c>
      <c r="D566" s="5" t="str">
        <f>"401"</f>
        <v>401</v>
      </c>
      <c r="E566" s="5" t="s">
        <v>10</v>
      </c>
    </row>
    <row r="567" spans="1:5">
      <c r="A567" s="5">
        <v>565</v>
      </c>
      <c r="B567" s="5" t="str">
        <f>"陈素珍"</f>
        <v>陈素珍</v>
      </c>
      <c r="C567" s="5" t="str">
        <f>"75792025032611504178048"</f>
        <v>75792025032611504178048</v>
      </c>
      <c r="D567" s="5" t="str">
        <f>"101"</f>
        <v>101</v>
      </c>
      <c r="E567" s="5" t="s">
        <v>7</v>
      </c>
    </row>
    <row r="568" spans="1:5">
      <c r="A568" s="5">
        <v>566</v>
      </c>
      <c r="B568" s="5" t="str">
        <f>"廖殿旺"</f>
        <v>廖殿旺</v>
      </c>
      <c r="C568" s="5" t="str">
        <f>"75792025032611381977990"</f>
        <v>75792025032611381977990</v>
      </c>
      <c r="D568" s="5" t="str">
        <f>"501"</f>
        <v>501</v>
      </c>
      <c r="E568" s="5" t="s">
        <v>8</v>
      </c>
    </row>
    <row r="569" spans="1:5">
      <c r="A569" s="5">
        <v>567</v>
      </c>
      <c r="B569" s="5" t="str">
        <f>"王君"</f>
        <v>王君</v>
      </c>
      <c r="C569" s="5" t="str">
        <f>"75792025032611514078055"</f>
        <v>75792025032611514078055</v>
      </c>
      <c r="D569" s="5" t="str">
        <f>"201"</f>
        <v>201</v>
      </c>
      <c r="E569" s="5" t="s">
        <v>6</v>
      </c>
    </row>
    <row r="570" spans="1:5">
      <c r="A570" s="5">
        <v>568</v>
      </c>
      <c r="B570" s="5" t="str">
        <f>"谢运科"</f>
        <v>谢运科</v>
      </c>
      <c r="C570" s="5" t="str">
        <f>"75792025032611511878052"</f>
        <v>75792025032611511878052</v>
      </c>
      <c r="D570" s="5" t="str">
        <f>"401"</f>
        <v>401</v>
      </c>
      <c r="E570" s="5" t="s">
        <v>10</v>
      </c>
    </row>
    <row r="571" spans="1:5">
      <c r="A571" s="5">
        <v>569</v>
      </c>
      <c r="B571" s="5" t="str">
        <f>"陈海转"</f>
        <v>陈海转</v>
      </c>
      <c r="C571" s="5" t="str">
        <f>"75792025032612182178146"</f>
        <v>75792025032612182178146</v>
      </c>
      <c r="D571" s="5" t="str">
        <f>"501"</f>
        <v>501</v>
      </c>
      <c r="E571" s="5" t="s">
        <v>8</v>
      </c>
    </row>
    <row r="572" spans="1:5">
      <c r="A572" s="5">
        <v>570</v>
      </c>
      <c r="B572" s="5" t="str">
        <f>"卢杉"</f>
        <v>卢杉</v>
      </c>
      <c r="C572" s="5" t="str">
        <f>"75792025032612253278182"</f>
        <v>75792025032612253278182</v>
      </c>
      <c r="D572" s="5" t="str">
        <f>"201"</f>
        <v>201</v>
      </c>
      <c r="E572" s="5" t="s">
        <v>6</v>
      </c>
    </row>
    <row r="573" spans="1:5">
      <c r="A573" s="5">
        <v>571</v>
      </c>
      <c r="B573" s="5" t="str">
        <f>"王红环"</f>
        <v>王红环</v>
      </c>
      <c r="C573" s="5" t="str">
        <f>"75792025032612351978239"</f>
        <v>75792025032612351978239</v>
      </c>
      <c r="D573" s="5" t="str">
        <f>"501"</f>
        <v>501</v>
      </c>
      <c r="E573" s="5" t="s">
        <v>8</v>
      </c>
    </row>
    <row r="574" spans="1:5">
      <c r="A574" s="5">
        <v>572</v>
      </c>
      <c r="B574" s="5" t="str">
        <f>"徐明华"</f>
        <v>徐明华</v>
      </c>
      <c r="C574" s="5" t="str">
        <f>"75792025032508462965190"</f>
        <v>75792025032508462965190</v>
      </c>
      <c r="D574" s="5" t="str">
        <f>"201"</f>
        <v>201</v>
      </c>
      <c r="E574" s="5" t="s">
        <v>6</v>
      </c>
    </row>
    <row r="575" spans="1:5">
      <c r="A575" s="5">
        <v>573</v>
      </c>
      <c r="B575" s="5" t="str">
        <f>"蔡义"</f>
        <v>蔡义</v>
      </c>
      <c r="C575" s="5" t="str">
        <f>"75792025032611334477970"</f>
        <v>75792025032611334477970</v>
      </c>
      <c r="D575" s="5" t="str">
        <f>"501"</f>
        <v>501</v>
      </c>
      <c r="E575" s="5" t="s">
        <v>8</v>
      </c>
    </row>
    <row r="576" spans="1:5">
      <c r="A576" s="5">
        <v>574</v>
      </c>
      <c r="B576" s="5" t="str">
        <f>"王春秀"</f>
        <v>王春秀</v>
      </c>
      <c r="C576" s="5" t="str">
        <f>"75792025032610460477724"</f>
        <v>75792025032610460477724</v>
      </c>
      <c r="D576" s="5" t="str">
        <f>"501"</f>
        <v>501</v>
      </c>
      <c r="E576" s="5" t="s">
        <v>8</v>
      </c>
    </row>
    <row r="577" spans="1:5">
      <c r="A577" s="5">
        <v>575</v>
      </c>
      <c r="B577" s="5" t="str">
        <f>"李华"</f>
        <v>李华</v>
      </c>
      <c r="C577" s="5" t="str">
        <f>"75792025032612364978249"</f>
        <v>75792025032612364978249</v>
      </c>
      <c r="D577" s="5" t="str">
        <f>"201"</f>
        <v>201</v>
      </c>
      <c r="E577" s="5" t="s">
        <v>6</v>
      </c>
    </row>
    <row r="578" spans="1:5">
      <c r="A578" s="5">
        <v>576</v>
      </c>
      <c r="B578" s="5" t="str">
        <f>"黄谋鹏"</f>
        <v>黄谋鹏</v>
      </c>
      <c r="C578" s="5" t="str">
        <f>"75792025032612473778289"</f>
        <v>75792025032612473778289</v>
      </c>
      <c r="D578" s="5" t="str">
        <f>"201"</f>
        <v>201</v>
      </c>
      <c r="E578" s="5" t="s">
        <v>6</v>
      </c>
    </row>
    <row r="579" spans="1:5">
      <c r="A579" s="5">
        <v>577</v>
      </c>
      <c r="B579" s="5" t="str">
        <f>"蔡林娜"</f>
        <v>蔡林娜</v>
      </c>
      <c r="C579" s="5" t="str">
        <f>"75792025032612563678332"</f>
        <v>75792025032612563678332</v>
      </c>
      <c r="D579" s="5" t="str">
        <f>"201"</f>
        <v>201</v>
      </c>
      <c r="E579" s="5" t="s">
        <v>6</v>
      </c>
    </row>
    <row r="580" spans="1:5">
      <c r="A580" s="5">
        <v>578</v>
      </c>
      <c r="B580" s="5" t="str">
        <f>"周祝平"</f>
        <v>周祝平</v>
      </c>
      <c r="C580" s="5" t="str">
        <f>"75792025032515490275631"</f>
        <v>75792025032515490275631</v>
      </c>
      <c r="D580" s="5" t="str">
        <f>"501"</f>
        <v>501</v>
      </c>
      <c r="E580" s="5" t="s">
        <v>8</v>
      </c>
    </row>
    <row r="581" spans="1:5">
      <c r="A581" s="5">
        <v>579</v>
      </c>
      <c r="B581" s="5" t="str">
        <f>"蔡仁辉"</f>
        <v>蔡仁辉</v>
      </c>
      <c r="C581" s="5" t="str">
        <f>"75792025032613251678457"</f>
        <v>75792025032613251678457</v>
      </c>
      <c r="D581" s="5" t="str">
        <f>"201"</f>
        <v>201</v>
      </c>
      <c r="E581" s="5" t="s">
        <v>6</v>
      </c>
    </row>
    <row r="582" spans="1:5">
      <c r="A582" s="5">
        <v>580</v>
      </c>
      <c r="B582" s="5" t="str">
        <f>"吴家升"</f>
        <v>吴家升</v>
      </c>
      <c r="C582" s="5" t="str">
        <f>"75792025032613183178433"</f>
        <v>75792025032613183178433</v>
      </c>
      <c r="D582" s="5" t="str">
        <f>"201"</f>
        <v>201</v>
      </c>
      <c r="E582" s="5" t="s">
        <v>6</v>
      </c>
    </row>
    <row r="583" spans="1:5">
      <c r="A583" s="5">
        <v>581</v>
      </c>
      <c r="B583" s="5" t="str">
        <f>"莫冰"</f>
        <v>莫冰</v>
      </c>
      <c r="C583" s="5" t="str">
        <f>"75792025032612445078277"</f>
        <v>75792025032612445078277</v>
      </c>
      <c r="D583" s="5" t="str">
        <f>"501"</f>
        <v>501</v>
      </c>
      <c r="E583" s="5" t="s">
        <v>8</v>
      </c>
    </row>
    <row r="584" spans="1:5">
      <c r="A584" s="5">
        <v>582</v>
      </c>
      <c r="B584" s="5" t="str">
        <f>"王澄豪"</f>
        <v>王澄豪</v>
      </c>
      <c r="C584" s="5" t="str">
        <f>"75792025032510385965638"</f>
        <v>75792025032510385965638</v>
      </c>
      <c r="D584" s="5" t="str">
        <f>"501"</f>
        <v>501</v>
      </c>
      <c r="E584" s="5" t="s">
        <v>8</v>
      </c>
    </row>
    <row r="585" spans="1:5">
      <c r="A585" s="5">
        <v>583</v>
      </c>
      <c r="B585" s="5" t="str">
        <f>"邱皓"</f>
        <v>邱皓</v>
      </c>
      <c r="C585" s="5" t="str">
        <f>"75792025032613493978527"</f>
        <v>75792025032613493978527</v>
      </c>
      <c r="D585" s="5" t="str">
        <f>"201"</f>
        <v>201</v>
      </c>
      <c r="E585" s="5" t="s">
        <v>6</v>
      </c>
    </row>
    <row r="586" spans="1:5">
      <c r="A586" s="5">
        <v>584</v>
      </c>
      <c r="B586" s="5" t="str">
        <f>"王超"</f>
        <v>王超</v>
      </c>
      <c r="C586" s="5" t="str">
        <f>"75792025032614024478572"</f>
        <v>75792025032614024478572</v>
      </c>
      <c r="D586" s="5" t="str">
        <f>"201"</f>
        <v>201</v>
      </c>
      <c r="E586" s="5" t="s">
        <v>6</v>
      </c>
    </row>
    <row r="587" spans="1:5">
      <c r="A587" s="5">
        <v>585</v>
      </c>
      <c r="B587" s="5" t="str">
        <f>"陈云霞"</f>
        <v>陈云霞</v>
      </c>
      <c r="C587" s="5" t="str">
        <f>"75792025032614160978621"</f>
        <v>75792025032614160978621</v>
      </c>
      <c r="D587" s="5" t="str">
        <f>"201"</f>
        <v>201</v>
      </c>
      <c r="E587" s="5" t="s">
        <v>6</v>
      </c>
    </row>
    <row r="588" spans="1:5">
      <c r="A588" s="5">
        <v>586</v>
      </c>
      <c r="B588" s="5" t="str">
        <f>"王恩立"</f>
        <v>王恩立</v>
      </c>
      <c r="C588" s="5" t="str">
        <f>"75792025032523260576853"</f>
        <v>75792025032523260576853</v>
      </c>
      <c r="D588" s="5" t="str">
        <f>"501"</f>
        <v>501</v>
      </c>
      <c r="E588" s="5" t="s">
        <v>8</v>
      </c>
    </row>
    <row r="589" spans="1:5">
      <c r="A589" s="5">
        <v>587</v>
      </c>
      <c r="B589" s="5" t="str">
        <f>"王大志"</f>
        <v>王大志</v>
      </c>
      <c r="C589" s="5" t="str">
        <f>"75792025032614191978631"</f>
        <v>75792025032614191978631</v>
      </c>
      <c r="D589" s="5" t="str">
        <f>"501"</f>
        <v>501</v>
      </c>
      <c r="E589" s="5" t="s">
        <v>8</v>
      </c>
    </row>
    <row r="590" spans="1:5">
      <c r="A590" s="5">
        <v>588</v>
      </c>
      <c r="B590" s="5" t="str">
        <f>"刘芬"</f>
        <v>刘芬</v>
      </c>
      <c r="C590" s="5" t="str">
        <f>"75792025032612540778319"</f>
        <v>75792025032612540778319</v>
      </c>
      <c r="D590" s="5" t="str">
        <f>"501"</f>
        <v>501</v>
      </c>
      <c r="E590" s="5" t="s">
        <v>8</v>
      </c>
    </row>
    <row r="591" spans="1:5">
      <c r="A591" s="5">
        <v>589</v>
      </c>
      <c r="B591" s="5" t="str">
        <f>"陈叶"</f>
        <v>陈叶</v>
      </c>
      <c r="C591" s="5" t="str">
        <f>"75792025032522352876739"</f>
        <v>75792025032522352876739</v>
      </c>
      <c r="D591" s="5" t="str">
        <f>"501"</f>
        <v>501</v>
      </c>
      <c r="E591" s="5" t="s">
        <v>8</v>
      </c>
    </row>
    <row r="592" spans="1:5">
      <c r="A592" s="5">
        <v>590</v>
      </c>
      <c r="B592" s="5" t="str">
        <f>"王燕"</f>
        <v>王燕</v>
      </c>
      <c r="C592" s="5" t="str">
        <f>"75792025032515091272019"</f>
        <v>75792025032515091272019</v>
      </c>
      <c r="D592" s="5" t="str">
        <f>"101"</f>
        <v>101</v>
      </c>
      <c r="E592" s="5" t="s">
        <v>7</v>
      </c>
    </row>
    <row r="593" spans="1:5">
      <c r="A593" s="5">
        <v>591</v>
      </c>
      <c r="B593" s="5" t="str">
        <f>"黄儿"</f>
        <v>黄儿</v>
      </c>
      <c r="C593" s="5" t="str">
        <f>"75792025032614403478704"</f>
        <v>75792025032614403478704</v>
      </c>
      <c r="D593" s="5" t="str">
        <f>"201"</f>
        <v>201</v>
      </c>
      <c r="E593" s="5" t="s">
        <v>6</v>
      </c>
    </row>
    <row r="594" spans="1:5">
      <c r="A594" s="5">
        <v>592</v>
      </c>
      <c r="B594" s="5" t="str">
        <f>"何莎"</f>
        <v>何莎</v>
      </c>
      <c r="C594" s="5" t="str">
        <f>"75792025032614320778680"</f>
        <v>75792025032614320778680</v>
      </c>
      <c r="D594" s="5" t="str">
        <f>"501"</f>
        <v>501</v>
      </c>
      <c r="E594" s="5" t="s">
        <v>8</v>
      </c>
    </row>
    <row r="595" spans="1:5">
      <c r="A595" s="5">
        <v>593</v>
      </c>
      <c r="B595" s="5" t="str">
        <f>"王纯情"</f>
        <v>王纯情</v>
      </c>
      <c r="C595" s="5" t="str">
        <f>"75792025032614361178695"</f>
        <v>75792025032614361178695</v>
      </c>
      <c r="D595" s="5" t="str">
        <f>"101"</f>
        <v>101</v>
      </c>
      <c r="E595" s="5" t="s">
        <v>7</v>
      </c>
    </row>
    <row r="596" spans="1:5">
      <c r="A596" s="5">
        <v>594</v>
      </c>
      <c r="B596" s="5" t="str">
        <f>"周盈"</f>
        <v>周盈</v>
      </c>
      <c r="C596" s="5" t="str">
        <f>"75792025032614454578728"</f>
        <v>75792025032614454578728</v>
      </c>
      <c r="D596" s="5" t="str">
        <f>"501"</f>
        <v>501</v>
      </c>
      <c r="E596" s="5" t="s">
        <v>8</v>
      </c>
    </row>
    <row r="597" spans="1:5">
      <c r="A597" s="5">
        <v>595</v>
      </c>
      <c r="B597" s="5" t="str">
        <f>"王小云"</f>
        <v>王小云</v>
      </c>
      <c r="C597" s="5" t="str">
        <f>"75792025032614520178759"</f>
        <v>75792025032614520178759</v>
      </c>
      <c r="D597" s="5" t="str">
        <f>"201"</f>
        <v>201</v>
      </c>
      <c r="E597" s="5" t="s">
        <v>6</v>
      </c>
    </row>
    <row r="598" spans="1:5">
      <c r="A598" s="5">
        <v>596</v>
      </c>
      <c r="B598" s="5" t="str">
        <f>"何静"</f>
        <v>何静</v>
      </c>
      <c r="C598" s="5" t="str">
        <f>"75792025032615002378798"</f>
        <v>75792025032615002378798</v>
      </c>
      <c r="D598" s="5" t="str">
        <f>"501"</f>
        <v>501</v>
      </c>
      <c r="E598" s="5" t="s">
        <v>8</v>
      </c>
    </row>
    <row r="599" spans="1:5">
      <c r="A599" s="5">
        <v>597</v>
      </c>
      <c r="B599" s="5" t="str">
        <f>"徐晓捐"</f>
        <v>徐晓捐</v>
      </c>
      <c r="C599" s="5" t="str">
        <f>"75792025032610042477487"</f>
        <v>75792025032610042477487</v>
      </c>
      <c r="D599" s="5" t="str">
        <f>"201"</f>
        <v>201</v>
      </c>
      <c r="E599" s="5" t="s">
        <v>6</v>
      </c>
    </row>
    <row r="600" spans="1:5">
      <c r="A600" s="5">
        <v>598</v>
      </c>
      <c r="B600" s="5" t="str">
        <f>"蔡仁臻"</f>
        <v>蔡仁臻</v>
      </c>
      <c r="C600" s="5" t="str">
        <f>"75792025032615183478881"</f>
        <v>75792025032615183478881</v>
      </c>
      <c r="D600" s="5" t="str">
        <f>"501"</f>
        <v>501</v>
      </c>
      <c r="E600" s="5" t="s">
        <v>8</v>
      </c>
    </row>
    <row r="601" spans="1:5">
      <c r="A601" s="5">
        <v>599</v>
      </c>
      <c r="B601" s="5" t="str">
        <f>"杨其成"</f>
        <v>杨其成</v>
      </c>
      <c r="C601" s="5" t="str">
        <f>"75792025032615180378878"</f>
        <v>75792025032615180378878</v>
      </c>
      <c r="D601" s="5" t="str">
        <f>"501"</f>
        <v>501</v>
      </c>
      <c r="E601" s="5" t="s">
        <v>8</v>
      </c>
    </row>
    <row r="602" spans="1:5">
      <c r="A602" s="5">
        <v>600</v>
      </c>
      <c r="B602" s="5" t="str">
        <f>"蔡亲儒"</f>
        <v>蔡亲儒</v>
      </c>
      <c r="C602" s="5" t="str">
        <f>"75792025032615161178866"</f>
        <v>75792025032615161178866</v>
      </c>
      <c r="D602" s="5" t="str">
        <f>"401"</f>
        <v>401</v>
      </c>
      <c r="E602" s="5" t="s">
        <v>10</v>
      </c>
    </row>
    <row r="603" spans="1:5">
      <c r="A603" s="5">
        <v>601</v>
      </c>
      <c r="B603" s="5" t="str">
        <f>"黄林灵"</f>
        <v>黄林灵</v>
      </c>
      <c r="C603" s="5" t="str">
        <f>"75792025032615271978924"</f>
        <v>75792025032615271978924</v>
      </c>
      <c r="D603" s="5" t="str">
        <f>"201"</f>
        <v>201</v>
      </c>
      <c r="E603" s="5" t="s">
        <v>6</v>
      </c>
    </row>
    <row r="604" spans="1:5">
      <c r="A604" s="5">
        <v>602</v>
      </c>
      <c r="B604" s="5" t="str">
        <f>"林霞"</f>
        <v>林霞</v>
      </c>
      <c r="C604" s="5" t="str">
        <f>"75792025032615361478970"</f>
        <v>75792025032615361478970</v>
      </c>
      <c r="D604" s="5" t="str">
        <f>"501"</f>
        <v>501</v>
      </c>
      <c r="E604" s="5" t="s">
        <v>8</v>
      </c>
    </row>
    <row r="605" spans="1:5">
      <c r="A605" s="5">
        <v>603</v>
      </c>
      <c r="B605" s="5" t="str">
        <f>"罗学文"</f>
        <v>罗学文</v>
      </c>
      <c r="C605" s="5" t="str">
        <f>"75792025032613103778393"</f>
        <v>75792025032613103778393</v>
      </c>
      <c r="D605" s="5" t="str">
        <f>"501"</f>
        <v>501</v>
      </c>
      <c r="E605" s="5" t="s">
        <v>8</v>
      </c>
    </row>
    <row r="606" spans="1:5">
      <c r="A606" s="5">
        <v>604</v>
      </c>
      <c r="B606" s="5" t="str">
        <f>"王娜"</f>
        <v>王娜</v>
      </c>
      <c r="C606" s="5" t="str">
        <f>"75792025032511115565867"</f>
        <v>75792025032511115565867</v>
      </c>
      <c r="D606" s="5" t="str">
        <f>"501"</f>
        <v>501</v>
      </c>
      <c r="E606" s="5" t="s">
        <v>8</v>
      </c>
    </row>
    <row r="607" spans="1:5">
      <c r="A607" s="5">
        <v>605</v>
      </c>
      <c r="B607" s="5" t="str">
        <f>"陈明健"</f>
        <v>陈明健</v>
      </c>
      <c r="C607" s="5" t="str">
        <f>"75792025032615322378952"</f>
        <v>75792025032615322378952</v>
      </c>
      <c r="D607" s="5" t="str">
        <f>"401"</f>
        <v>401</v>
      </c>
      <c r="E607" s="5" t="s">
        <v>10</v>
      </c>
    </row>
    <row r="608" spans="1:5">
      <c r="A608" s="5">
        <v>606</v>
      </c>
      <c r="B608" s="5" t="str">
        <f>"廖子鑫"</f>
        <v>廖子鑫</v>
      </c>
      <c r="C608" s="5" t="str">
        <f>"75792025032615483679036"</f>
        <v>75792025032615483679036</v>
      </c>
      <c r="D608" s="5" t="str">
        <f>"201"</f>
        <v>201</v>
      </c>
      <c r="E608" s="5" t="s">
        <v>6</v>
      </c>
    </row>
    <row r="609" spans="1:5">
      <c r="A609" s="5">
        <v>607</v>
      </c>
      <c r="B609" s="5" t="str">
        <f>"陈希"</f>
        <v>陈希</v>
      </c>
      <c r="C609" s="5" t="str">
        <f>"75792025032611284177951"</f>
        <v>75792025032611284177951</v>
      </c>
      <c r="D609" s="5" t="str">
        <f>"501"</f>
        <v>501</v>
      </c>
      <c r="E609" s="5" t="s">
        <v>8</v>
      </c>
    </row>
    <row r="610" spans="1:5">
      <c r="A610" s="5">
        <v>608</v>
      </c>
      <c r="B610" s="5" t="str">
        <f>"肖晓慧"</f>
        <v>肖晓慧</v>
      </c>
      <c r="C610" s="5" t="str">
        <f>"75792025032615315078950"</f>
        <v>75792025032615315078950</v>
      </c>
      <c r="D610" s="5" t="str">
        <f>"501"</f>
        <v>501</v>
      </c>
      <c r="E610" s="5" t="s">
        <v>8</v>
      </c>
    </row>
    <row r="611" spans="1:5">
      <c r="A611" s="5">
        <v>609</v>
      </c>
      <c r="B611" s="5" t="str">
        <f>"黄轩"</f>
        <v>黄轩</v>
      </c>
      <c r="C611" s="5" t="str">
        <f>"75792025032615491879038"</f>
        <v>75792025032615491879038</v>
      </c>
      <c r="D611" s="5" t="str">
        <f>"201"</f>
        <v>201</v>
      </c>
      <c r="E611" s="5" t="s">
        <v>6</v>
      </c>
    </row>
    <row r="612" spans="1:5">
      <c r="A612" s="5">
        <v>610</v>
      </c>
      <c r="B612" s="5" t="str">
        <f>"李业斌"</f>
        <v>李业斌</v>
      </c>
      <c r="C612" s="5" t="str">
        <f>"75792025032615273878926"</f>
        <v>75792025032615273878926</v>
      </c>
      <c r="D612" s="5" t="str">
        <f>"301"</f>
        <v>301</v>
      </c>
      <c r="E612" s="5" t="s">
        <v>9</v>
      </c>
    </row>
    <row r="613" spans="1:5">
      <c r="A613" s="5">
        <v>611</v>
      </c>
      <c r="B613" s="5" t="str">
        <f>"吴祥峰"</f>
        <v>吴祥峰</v>
      </c>
      <c r="C613" s="5" t="str">
        <f>"75792025032615025778809"</f>
        <v>75792025032615025778809</v>
      </c>
      <c r="D613" s="5" t="str">
        <f>"201"</f>
        <v>201</v>
      </c>
      <c r="E613" s="5" t="s">
        <v>6</v>
      </c>
    </row>
    <row r="614" spans="1:5">
      <c r="A614" s="5">
        <v>612</v>
      </c>
      <c r="B614" s="5" t="str">
        <f>"全琪环"</f>
        <v>全琪环</v>
      </c>
      <c r="C614" s="5" t="str">
        <f>"75792025032615545579061"</f>
        <v>75792025032615545579061</v>
      </c>
      <c r="D614" s="5" t="str">
        <f>"201"</f>
        <v>201</v>
      </c>
      <c r="E614" s="5" t="s">
        <v>6</v>
      </c>
    </row>
    <row r="615" spans="1:5">
      <c r="A615" s="5">
        <v>613</v>
      </c>
      <c r="B615" s="5" t="str">
        <f>"林明南"</f>
        <v>林明南</v>
      </c>
      <c r="C615" s="5" t="str">
        <f>"75792025032615222878895"</f>
        <v>75792025032615222878895</v>
      </c>
      <c r="D615" s="5" t="str">
        <f>"201"</f>
        <v>201</v>
      </c>
      <c r="E615" s="5" t="s">
        <v>6</v>
      </c>
    </row>
    <row r="616" spans="1:5">
      <c r="A616" s="5">
        <v>614</v>
      </c>
      <c r="B616" s="5" t="str">
        <f>"王婷婷"</f>
        <v>王婷婷</v>
      </c>
      <c r="C616" s="5" t="str">
        <f>"75792025032614430678717"</f>
        <v>75792025032614430678717</v>
      </c>
      <c r="D616" s="5" t="str">
        <f>"201"</f>
        <v>201</v>
      </c>
      <c r="E616" s="5" t="s">
        <v>6</v>
      </c>
    </row>
    <row r="617" spans="1:5">
      <c r="A617" s="5">
        <v>615</v>
      </c>
      <c r="B617" s="5" t="str">
        <f>"黄武智"</f>
        <v>黄武智</v>
      </c>
      <c r="C617" s="5" t="str">
        <f>"75792025032616043379123"</f>
        <v>75792025032616043379123</v>
      </c>
      <c r="D617" s="5" t="str">
        <f>"501"</f>
        <v>501</v>
      </c>
      <c r="E617" s="5" t="s">
        <v>8</v>
      </c>
    </row>
    <row r="618" spans="1:5">
      <c r="A618" s="5">
        <v>616</v>
      </c>
      <c r="B618" s="5" t="str">
        <f>"李成立"</f>
        <v>李成立</v>
      </c>
      <c r="C618" s="5" t="str">
        <f>"75792025032616043879124"</f>
        <v>75792025032616043879124</v>
      </c>
      <c r="D618" s="5" t="str">
        <f>"201"</f>
        <v>201</v>
      </c>
      <c r="E618" s="5" t="s">
        <v>6</v>
      </c>
    </row>
    <row r="619" spans="1:5">
      <c r="A619" s="5">
        <v>617</v>
      </c>
      <c r="B619" s="5" t="str">
        <f>"王丽萍"</f>
        <v>王丽萍</v>
      </c>
      <c r="C619" s="5" t="str">
        <f>"75792025032515504775640"</f>
        <v>75792025032515504775640</v>
      </c>
      <c r="D619" s="5" t="str">
        <f>"201"</f>
        <v>201</v>
      </c>
      <c r="E619" s="5" t="s">
        <v>6</v>
      </c>
    </row>
    <row r="620" spans="1:5">
      <c r="A620" s="5">
        <v>618</v>
      </c>
      <c r="B620" s="5" t="str">
        <f>"谢雅琳"</f>
        <v>谢雅琳</v>
      </c>
      <c r="C620" s="5" t="str">
        <f>"75792025032615591779088"</f>
        <v>75792025032615591779088</v>
      </c>
      <c r="D620" s="5" t="str">
        <f>"501"</f>
        <v>501</v>
      </c>
      <c r="E620" s="5" t="s">
        <v>8</v>
      </c>
    </row>
    <row r="621" spans="1:5">
      <c r="A621" s="5">
        <v>619</v>
      </c>
      <c r="B621" s="5" t="str">
        <f>"杨文良"</f>
        <v>杨文良</v>
      </c>
      <c r="C621" s="5" t="str">
        <f>"75792025032520535876451"</f>
        <v>75792025032520535876451</v>
      </c>
      <c r="D621" s="5" t="str">
        <f>"501"</f>
        <v>501</v>
      </c>
      <c r="E621" s="5" t="s">
        <v>8</v>
      </c>
    </row>
    <row r="622" spans="1:5">
      <c r="A622" s="5">
        <v>620</v>
      </c>
      <c r="B622" s="5" t="str">
        <f>"徐港"</f>
        <v>徐港</v>
      </c>
      <c r="C622" s="5" t="str">
        <f>"75792025032616160679169"</f>
        <v>75792025032616160679169</v>
      </c>
      <c r="D622" s="5" t="str">
        <f>"501"</f>
        <v>501</v>
      </c>
      <c r="E622" s="5" t="s">
        <v>8</v>
      </c>
    </row>
    <row r="623" spans="1:5">
      <c r="A623" s="5">
        <v>621</v>
      </c>
      <c r="B623" s="5" t="str">
        <f>"邱慧妙"</f>
        <v>邱慧妙</v>
      </c>
      <c r="C623" s="5" t="str">
        <f>"75792025032616275679223"</f>
        <v>75792025032616275679223</v>
      </c>
      <c r="D623" s="5" t="str">
        <f>"201"</f>
        <v>201</v>
      </c>
      <c r="E623" s="5" t="s">
        <v>6</v>
      </c>
    </row>
    <row r="624" spans="1:5">
      <c r="A624" s="5">
        <v>622</v>
      </c>
      <c r="B624" s="5" t="str">
        <f>"林青潼"</f>
        <v>林青潼</v>
      </c>
      <c r="C624" s="5" t="str">
        <f>"75792025032616230879202"</f>
        <v>75792025032616230879202</v>
      </c>
      <c r="D624" s="5" t="str">
        <f>"201"</f>
        <v>201</v>
      </c>
      <c r="E624" s="5" t="s">
        <v>6</v>
      </c>
    </row>
    <row r="625" spans="1:5">
      <c r="A625" s="5">
        <v>623</v>
      </c>
      <c r="B625" s="5" t="str">
        <f>"卢乙"</f>
        <v>卢乙</v>
      </c>
      <c r="C625" s="5" t="str">
        <f>"75792025032616333279253"</f>
        <v>75792025032616333279253</v>
      </c>
      <c r="D625" s="5" t="str">
        <f>"201"</f>
        <v>201</v>
      </c>
      <c r="E625" s="5" t="s">
        <v>6</v>
      </c>
    </row>
    <row r="626" spans="1:5">
      <c r="A626" s="5">
        <v>624</v>
      </c>
      <c r="B626" s="5" t="str">
        <f>"陈瑞兰"</f>
        <v>陈瑞兰</v>
      </c>
      <c r="C626" s="5" t="str">
        <f>"75792025032616284879229"</f>
        <v>75792025032616284879229</v>
      </c>
      <c r="D626" s="5" t="str">
        <f>"501"</f>
        <v>501</v>
      </c>
      <c r="E626" s="5" t="s">
        <v>8</v>
      </c>
    </row>
    <row r="627" spans="1:5">
      <c r="A627" s="5">
        <v>625</v>
      </c>
      <c r="B627" s="5" t="str">
        <f>"王紫云"</f>
        <v>王紫云</v>
      </c>
      <c r="C627" s="5" t="str">
        <f>"75792025032421103364474"</f>
        <v>75792025032421103364474</v>
      </c>
      <c r="D627" s="5" t="str">
        <f t="shared" ref="D627:D635" si="4">"201"</f>
        <v>201</v>
      </c>
      <c r="E627" s="5" t="s">
        <v>6</v>
      </c>
    </row>
    <row r="628" spans="1:5">
      <c r="A628" s="5">
        <v>626</v>
      </c>
      <c r="B628" s="5" t="str">
        <f>"王玉敏"</f>
        <v>王玉敏</v>
      </c>
      <c r="C628" s="5" t="str">
        <f>"75792025032521365476583"</f>
        <v>75792025032521365476583</v>
      </c>
      <c r="D628" s="5" t="str">
        <f t="shared" si="4"/>
        <v>201</v>
      </c>
      <c r="E628" s="5" t="s">
        <v>6</v>
      </c>
    </row>
    <row r="629" spans="1:5">
      <c r="A629" s="5">
        <v>627</v>
      </c>
      <c r="B629" s="5" t="str">
        <f>"王婉婷"</f>
        <v>王婉婷</v>
      </c>
      <c r="C629" s="5" t="str">
        <f>"75792025032616493679308"</f>
        <v>75792025032616493679308</v>
      </c>
      <c r="D629" s="5" t="str">
        <f t="shared" si="4"/>
        <v>201</v>
      </c>
      <c r="E629" s="5" t="s">
        <v>6</v>
      </c>
    </row>
    <row r="630" spans="1:5">
      <c r="A630" s="5">
        <v>628</v>
      </c>
      <c r="B630" s="5" t="str">
        <f>"曾理"</f>
        <v>曾理</v>
      </c>
      <c r="C630" s="5" t="str">
        <f>"75792025032616282579224"</f>
        <v>75792025032616282579224</v>
      </c>
      <c r="D630" s="5" t="str">
        <f t="shared" si="4"/>
        <v>201</v>
      </c>
      <c r="E630" s="5" t="s">
        <v>6</v>
      </c>
    </row>
    <row r="631" spans="1:5">
      <c r="A631" s="5">
        <v>629</v>
      </c>
      <c r="B631" s="5" t="str">
        <f>"王咸斯"</f>
        <v>王咸斯</v>
      </c>
      <c r="C631" s="5" t="str">
        <f>"75792025032521021276482"</f>
        <v>75792025032521021276482</v>
      </c>
      <c r="D631" s="5" t="str">
        <f t="shared" si="4"/>
        <v>201</v>
      </c>
      <c r="E631" s="5" t="s">
        <v>6</v>
      </c>
    </row>
    <row r="632" spans="1:5">
      <c r="A632" s="5">
        <v>630</v>
      </c>
      <c r="B632" s="5" t="str">
        <f>"李雯"</f>
        <v>李雯</v>
      </c>
      <c r="C632" s="5" t="str">
        <f>"75792025032617040379369"</f>
        <v>75792025032617040379369</v>
      </c>
      <c r="D632" s="5" t="str">
        <f t="shared" si="4"/>
        <v>201</v>
      </c>
      <c r="E632" s="5" t="s">
        <v>6</v>
      </c>
    </row>
    <row r="633" spans="1:5">
      <c r="A633" s="5">
        <v>631</v>
      </c>
      <c r="B633" s="5" t="str">
        <f>"张君"</f>
        <v>张君</v>
      </c>
      <c r="C633" s="5" t="str">
        <f>"75792025032616470879303"</f>
        <v>75792025032616470879303</v>
      </c>
      <c r="D633" s="5" t="str">
        <f t="shared" si="4"/>
        <v>201</v>
      </c>
      <c r="E633" s="5" t="s">
        <v>6</v>
      </c>
    </row>
    <row r="634" spans="1:5">
      <c r="A634" s="5">
        <v>632</v>
      </c>
      <c r="B634" s="5" t="str">
        <f>"王仟莉"</f>
        <v>王仟莉</v>
      </c>
      <c r="C634" s="5" t="str">
        <f>"75792025032614020278567"</f>
        <v>75792025032614020278567</v>
      </c>
      <c r="D634" s="5" t="str">
        <f t="shared" si="4"/>
        <v>201</v>
      </c>
      <c r="E634" s="5" t="s">
        <v>6</v>
      </c>
    </row>
    <row r="635" spans="1:5">
      <c r="A635" s="5">
        <v>633</v>
      </c>
      <c r="B635" s="5" t="str">
        <f>"陈奕娇"</f>
        <v>陈奕娇</v>
      </c>
      <c r="C635" s="5" t="str">
        <f>"75792025032617045679372"</f>
        <v>75792025032617045679372</v>
      </c>
      <c r="D635" s="5" t="str">
        <f t="shared" si="4"/>
        <v>201</v>
      </c>
      <c r="E635" s="5" t="s">
        <v>6</v>
      </c>
    </row>
    <row r="636" spans="1:5">
      <c r="A636" s="5">
        <v>634</v>
      </c>
      <c r="B636" s="5" t="str">
        <f>"王慧琳"</f>
        <v>王慧琳</v>
      </c>
      <c r="C636" s="5" t="str">
        <f>"75792025032617050079374"</f>
        <v>75792025032617050079374</v>
      </c>
      <c r="D636" s="5" t="str">
        <f>"501"</f>
        <v>501</v>
      </c>
      <c r="E636" s="5" t="s">
        <v>8</v>
      </c>
    </row>
    <row r="637" spans="1:5">
      <c r="A637" s="5">
        <v>635</v>
      </c>
      <c r="B637" s="5" t="str">
        <f>"王欣欣"</f>
        <v>王欣欣</v>
      </c>
      <c r="C637" s="5" t="str">
        <f>"75792025032617071179384"</f>
        <v>75792025032617071179384</v>
      </c>
      <c r="D637" s="5" t="str">
        <f>"201"</f>
        <v>201</v>
      </c>
      <c r="E637" s="5" t="s">
        <v>6</v>
      </c>
    </row>
    <row r="638" spans="1:5">
      <c r="A638" s="5">
        <v>636</v>
      </c>
      <c r="B638" s="5" t="str">
        <f>"王诗进"</f>
        <v>王诗进</v>
      </c>
      <c r="C638" s="5" t="str">
        <f>"75792025032413031262360"</f>
        <v>75792025032413031262360</v>
      </c>
      <c r="D638" s="5" t="str">
        <f>"401"</f>
        <v>401</v>
      </c>
      <c r="E638" s="5" t="s">
        <v>10</v>
      </c>
    </row>
    <row r="639" spans="1:5">
      <c r="A639" s="5">
        <v>637</v>
      </c>
      <c r="B639" s="5" t="str">
        <f>"欧阳薇"</f>
        <v>欧阳薇</v>
      </c>
      <c r="C639" s="5" t="str">
        <f>"75792025032617015679353"</f>
        <v>75792025032617015679353</v>
      </c>
      <c r="D639" s="5" t="str">
        <f>"401"</f>
        <v>401</v>
      </c>
      <c r="E639" s="5" t="s">
        <v>10</v>
      </c>
    </row>
    <row r="640" spans="1:5">
      <c r="A640" s="5">
        <v>638</v>
      </c>
      <c r="B640" s="5" t="str">
        <f>"周儒平"</f>
        <v>周儒平</v>
      </c>
      <c r="C640" s="5" t="str">
        <f>"75792025032617394979517"</f>
        <v>75792025032617394979517</v>
      </c>
      <c r="D640" s="5" t="str">
        <f>"501"</f>
        <v>501</v>
      </c>
      <c r="E640" s="5" t="s">
        <v>8</v>
      </c>
    </row>
    <row r="641" spans="1:5">
      <c r="A641" s="5">
        <v>639</v>
      </c>
      <c r="B641" s="5" t="str">
        <f>"符方钗"</f>
        <v>符方钗</v>
      </c>
      <c r="C641" s="5" t="str">
        <f>"75792025032617574179577"</f>
        <v>75792025032617574179577</v>
      </c>
      <c r="D641" s="5" t="str">
        <f>"101"</f>
        <v>101</v>
      </c>
      <c r="E641" s="5" t="s">
        <v>7</v>
      </c>
    </row>
    <row r="642" spans="1:5">
      <c r="A642" s="5">
        <v>640</v>
      </c>
      <c r="B642" s="5" t="str">
        <f>"吴丽金"</f>
        <v>吴丽金</v>
      </c>
      <c r="C642" s="5" t="str">
        <f>"75792025032618055279598"</f>
        <v>75792025032618055279598</v>
      </c>
      <c r="D642" s="5" t="str">
        <f>"201"</f>
        <v>201</v>
      </c>
      <c r="E642" s="5" t="s">
        <v>6</v>
      </c>
    </row>
    <row r="643" spans="1:5">
      <c r="A643" s="5">
        <v>641</v>
      </c>
      <c r="B643" s="5" t="str">
        <f>"谭开亮"</f>
        <v>谭开亮</v>
      </c>
      <c r="C643" s="5" t="str">
        <f>"75792025032618124879617"</f>
        <v>75792025032618124879617</v>
      </c>
      <c r="D643" s="5" t="str">
        <f>"501"</f>
        <v>501</v>
      </c>
      <c r="E643" s="5" t="s">
        <v>8</v>
      </c>
    </row>
    <row r="644" spans="1:5">
      <c r="A644" s="5">
        <v>642</v>
      </c>
      <c r="B644" s="5" t="str">
        <f>"黄晶晶"</f>
        <v>黄晶晶</v>
      </c>
      <c r="C644" s="5" t="str">
        <f>"75792025032618220479644"</f>
        <v>75792025032618220479644</v>
      </c>
      <c r="D644" s="5" t="str">
        <f>"501"</f>
        <v>501</v>
      </c>
      <c r="E644" s="5" t="s">
        <v>8</v>
      </c>
    </row>
    <row r="645" spans="1:5">
      <c r="A645" s="5">
        <v>643</v>
      </c>
      <c r="B645" s="5" t="str">
        <f>"许杨婧"</f>
        <v>许杨婧</v>
      </c>
      <c r="C645" s="5" t="str">
        <f>"75792025032618345979685"</f>
        <v>75792025032618345979685</v>
      </c>
      <c r="D645" s="5" t="str">
        <f>"501"</f>
        <v>501</v>
      </c>
      <c r="E645" s="5" t="s">
        <v>8</v>
      </c>
    </row>
    <row r="646" spans="1:5">
      <c r="A646" s="5">
        <v>644</v>
      </c>
      <c r="B646" s="5" t="str">
        <f>"陈英明"</f>
        <v>陈英明</v>
      </c>
      <c r="C646" s="5" t="str">
        <f>"75792025032618593379753"</f>
        <v>75792025032618593379753</v>
      </c>
      <c r="D646" s="5" t="str">
        <f>"201"</f>
        <v>201</v>
      </c>
      <c r="E646" s="5" t="s">
        <v>6</v>
      </c>
    </row>
    <row r="647" spans="1:5">
      <c r="A647" s="5">
        <v>645</v>
      </c>
      <c r="B647" s="5" t="str">
        <f>"邱名谱"</f>
        <v>邱名谱</v>
      </c>
      <c r="C647" s="5" t="str">
        <f>"75792025032419444764112"</f>
        <v>75792025032419444764112</v>
      </c>
      <c r="D647" s="5" t="str">
        <f>"201"</f>
        <v>201</v>
      </c>
      <c r="E647" s="5" t="s">
        <v>6</v>
      </c>
    </row>
    <row r="648" spans="1:5">
      <c r="A648" s="5">
        <v>646</v>
      </c>
      <c r="B648" s="5" t="str">
        <f>"李姿"</f>
        <v>李姿</v>
      </c>
      <c r="C648" s="5" t="str">
        <f>"75792025032619031779764"</f>
        <v>75792025032619031779764</v>
      </c>
      <c r="D648" s="5" t="str">
        <f>"201"</f>
        <v>201</v>
      </c>
      <c r="E648" s="5" t="s">
        <v>6</v>
      </c>
    </row>
    <row r="649" spans="1:5">
      <c r="A649" s="5">
        <v>647</v>
      </c>
      <c r="B649" s="5" t="str">
        <f>"蔡於揆"</f>
        <v>蔡於揆</v>
      </c>
      <c r="C649" s="5" t="str">
        <f>"75792025032519025676153"</f>
        <v>75792025032519025676153</v>
      </c>
      <c r="D649" s="5" t="str">
        <f>"201"</f>
        <v>201</v>
      </c>
      <c r="E649" s="5" t="s">
        <v>6</v>
      </c>
    </row>
    <row r="650" spans="1:5">
      <c r="A650" s="5">
        <v>648</v>
      </c>
      <c r="B650" s="5" t="str">
        <f>"王澄礼"</f>
        <v>王澄礼</v>
      </c>
      <c r="C650" s="5" t="str">
        <f>"75792025032617235579459"</f>
        <v>75792025032617235579459</v>
      </c>
      <c r="D650" s="5" t="str">
        <f>"501"</f>
        <v>501</v>
      </c>
      <c r="E650" s="5" t="s">
        <v>8</v>
      </c>
    </row>
    <row r="651" spans="1:5">
      <c r="A651" s="5">
        <v>649</v>
      </c>
      <c r="B651" s="5" t="str">
        <f>"王绥尹"</f>
        <v>王绥尹</v>
      </c>
      <c r="C651" s="5" t="str">
        <f>"75792025032619231279820"</f>
        <v>75792025032619231279820</v>
      </c>
      <c r="D651" s="5" t="str">
        <f>"201"</f>
        <v>201</v>
      </c>
      <c r="E651" s="5" t="s">
        <v>6</v>
      </c>
    </row>
    <row r="652" spans="1:5">
      <c r="A652" s="5">
        <v>650</v>
      </c>
      <c r="B652" s="5" t="str">
        <f>"刘钰"</f>
        <v>刘钰</v>
      </c>
      <c r="C652" s="5" t="str">
        <f>"75792025032502232965062"</f>
        <v>75792025032502232965062</v>
      </c>
      <c r="D652" s="5" t="str">
        <f>"101"</f>
        <v>101</v>
      </c>
      <c r="E652" s="5" t="s">
        <v>7</v>
      </c>
    </row>
    <row r="653" spans="1:5">
      <c r="A653" s="5">
        <v>651</v>
      </c>
      <c r="B653" s="5" t="str">
        <f>"曾露"</f>
        <v>曾露</v>
      </c>
      <c r="C653" s="5" t="str">
        <f>"75792025032619435879877"</f>
        <v>75792025032619435879877</v>
      </c>
      <c r="D653" s="5" t="str">
        <f>"101"</f>
        <v>101</v>
      </c>
      <c r="E653" s="5" t="s">
        <v>7</v>
      </c>
    </row>
    <row r="654" spans="1:5">
      <c r="A654" s="5">
        <v>652</v>
      </c>
      <c r="B654" s="5" t="str">
        <f>"邱巧俐"</f>
        <v>邱巧俐</v>
      </c>
      <c r="C654" s="5" t="str">
        <f>"75792025032414225562685"</f>
        <v>75792025032414225562685</v>
      </c>
      <c r="D654" s="5" t="str">
        <f>"201"</f>
        <v>201</v>
      </c>
      <c r="E654" s="5" t="s">
        <v>6</v>
      </c>
    </row>
    <row r="655" spans="1:5">
      <c r="A655" s="5">
        <v>653</v>
      </c>
      <c r="B655" s="5" t="str">
        <f>"王盛勋"</f>
        <v>王盛勋</v>
      </c>
      <c r="C655" s="5" t="str">
        <f>"75792025032619434779875"</f>
        <v>75792025032619434779875</v>
      </c>
      <c r="D655" s="5" t="str">
        <f>"501"</f>
        <v>501</v>
      </c>
      <c r="E655" s="5" t="s">
        <v>8</v>
      </c>
    </row>
    <row r="656" spans="1:5">
      <c r="A656" s="5">
        <v>654</v>
      </c>
      <c r="B656" s="5" t="str">
        <f>"李小香"</f>
        <v>李小香</v>
      </c>
      <c r="C656" s="5" t="str">
        <f>"75792025032619465579894"</f>
        <v>75792025032619465579894</v>
      </c>
      <c r="D656" s="5" t="str">
        <f>"201"</f>
        <v>201</v>
      </c>
      <c r="E656" s="5" t="s">
        <v>6</v>
      </c>
    </row>
    <row r="657" spans="1:5">
      <c r="A657" s="5">
        <v>655</v>
      </c>
      <c r="B657" s="5" t="str">
        <f>"李静"</f>
        <v>李静</v>
      </c>
      <c r="C657" s="5" t="str">
        <f>"75792025032616034379114"</f>
        <v>75792025032616034379114</v>
      </c>
      <c r="D657" s="5" t="str">
        <f>"501"</f>
        <v>501</v>
      </c>
      <c r="E657" s="5" t="s">
        <v>8</v>
      </c>
    </row>
    <row r="658" spans="1:5">
      <c r="A658" s="5">
        <v>656</v>
      </c>
      <c r="B658" s="5" t="str">
        <f>"王涪"</f>
        <v>王涪</v>
      </c>
      <c r="C658" s="5" t="str">
        <f>"75792025032619500979907"</f>
        <v>75792025032619500979907</v>
      </c>
      <c r="D658" s="5" t="str">
        <f>"201"</f>
        <v>201</v>
      </c>
      <c r="E658" s="5" t="s">
        <v>6</v>
      </c>
    </row>
    <row r="659" spans="1:5">
      <c r="A659" s="5">
        <v>657</v>
      </c>
      <c r="B659" s="5" t="str">
        <f>"蔡玛"</f>
        <v>蔡玛</v>
      </c>
      <c r="C659" s="5" t="str">
        <f>"75792025032515444275613"</f>
        <v>75792025032515444275613</v>
      </c>
      <c r="D659" s="5" t="str">
        <f>"201"</f>
        <v>201</v>
      </c>
      <c r="E659" s="5" t="s">
        <v>6</v>
      </c>
    </row>
    <row r="660" spans="1:5">
      <c r="A660" s="5">
        <v>658</v>
      </c>
      <c r="B660" s="5" t="str">
        <f>"王少丽"</f>
        <v>王少丽</v>
      </c>
      <c r="C660" s="5" t="str">
        <f>"75792025032620062079962"</f>
        <v>75792025032620062079962</v>
      </c>
      <c r="D660" s="5" t="str">
        <f>"201"</f>
        <v>201</v>
      </c>
      <c r="E660" s="5" t="s">
        <v>6</v>
      </c>
    </row>
    <row r="661" spans="1:5">
      <c r="A661" s="5">
        <v>659</v>
      </c>
      <c r="B661" s="5" t="str">
        <f>"王阳阳"</f>
        <v>王阳阳</v>
      </c>
      <c r="C661" s="5" t="str">
        <f>"75792025032620053479960"</f>
        <v>75792025032620053479960</v>
      </c>
      <c r="D661" s="5" t="str">
        <f>"501"</f>
        <v>501</v>
      </c>
      <c r="E661" s="5" t="s">
        <v>8</v>
      </c>
    </row>
    <row r="662" spans="1:5">
      <c r="A662" s="5">
        <v>660</v>
      </c>
      <c r="B662" s="5" t="str">
        <f>"蔡小晶"</f>
        <v>蔡小晶</v>
      </c>
      <c r="C662" s="5" t="str">
        <f>"75792025032620125079988"</f>
        <v>75792025032620125079988</v>
      </c>
      <c r="D662" s="5" t="str">
        <f>"501"</f>
        <v>501</v>
      </c>
      <c r="E662" s="5" t="s">
        <v>8</v>
      </c>
    </row>
    <row r="663" spans="1:5">
      <c r="A663" s="5">
        <v>661</v>
      </c>
      <c r="B663" s="5" t="str">
        <f>"梁安芳"</f>
        <v>梁安芳</v>
      </c>
      <c r="C663" s="5" t="str">
        <f>"75792025032619535379919"</f>
        <v>75792025032619535379919</v>
      </c>
      <c r="D663" s="5" t="str">
        <f>"201"</f>
        <v>201</v>
      </c>
      <c r="E663" s="5" t="s">
        <v>6</v>
      </c>
    </row>
    <row r="664" spans="1:5">
      <c r="A664" s="5">
        <v>662</v>
      </c>
      <c r="B664" s="5" t="str">
        <f>"吴秋燕"</f>
        <v>吴秋燕</v>
      </c>
      <c r="C664" s="5" t="str">
        <f>"75792025032614271678662"</f>
        <v>75792025032614271678662</v>
      </c>
      <c r="D664" s="5" t="str">
        <f>"501"</f>
        <v>501</v>
      </c>
      <c r="E664" s="5" t="s">
        <v>8</v>
      </c>
    </row>
    <row r="665" spans="1:5">
      <c r="A665" s="5">
        <v>663</v>
      </c>
      <c r="B665" s="5" t="str">
        <f>"王璨"</f>
        <v>王璨</v>
      </c>
      <c r="C665" s="5" t="str">
        <f>"75792025032620190480006"</f>
        <v>75792025032620190480006</v>
      </c>
      <c r="D665" s="5" t="str">
        <f>"201"</f>
        <v>201</v>
      </c>
      <c r="E665" s="5" t="s">
        <v>6</v>
      </c>
    </row>
    <row r="666" spans="1:5">
      <c r="A666" s="5">
        <v>664</v>
      </c>
      <c r="B666" s="5" t="str">
        <f>"郭梅霞"</f>
        <v>郭梅霞</v>
      </c>
      <c r="C666" s="5" t="str">
        <f>"75792025032619402879861"</f>
        <v>75792025032619402879861</v>
      </c>
      <c r="D666" s="5" t="str">
        <f>"201"</f>
        <v>201</v>
      </c>
      <c r="E666" s="5" t="s">
        <v>6</v>
      </c>
    </row>
    <row r="667" spans="1:5">
      <c r="A667" s="5">
        <v>665</v>
      </c>
      <c r="B667" s="5" t="str">
        <f>"符雪菲"</f>
        <v>符雪菲</v>
      </c>
      <c r="C667" s="5" t="str">
        <f>"75792025032619420479870"</f>
        <v>75792025032619420479870</v>
      </c>
      <c r="D667" s="5" t="str">
        <f>"201"</f>
        <v>201</v>
      </c>
      <c r="E667" s="5" t="s">
        <v>6</v>
      </c>
    </row>
    <row r="668" spans="1:5">
      <c r="A668" s="5">
        <v>666</v>
      </c>
      <c r="B668" s="5" t="str">
        <f>"邱名太"</f>
        <v>邱名太</v>
      </c>
      <c r="C668" s="5" t="str">
        <f>"75792025032620401780088"</f>
        <v>75792025032620401780088</v>
      </c>
      <c r="D668" s="5" t="str">
        <f>"501"</f>
        <v>501</v>
      </c>
      <c r="E668" s="5" t="s">
        <v>8</v>
      </c>
    </row>
    <row r="669" spans="1:5">
      <c r="A669" s="5">
        <v>667</v>
      </c>
      <c r="B669" s="5" t="str">
        <f>"王少云"</f>
        <v>王少云</v>
      </c>
      <c r="C669" s="5" t="str">
        <f>"75792025032620555680159"</f>
        <v>75792025032620555680159</v>
      </c>
      <c r="D669" s="5" t="str">
        <f>"501"</f>
        <v>501</v>
      </c>
      <c r="E669" s="5" t="s">
        <v>8</v>
      </c>
    </row>
    <row r="670" spans="1:5">
      <c r="A670" s="5">
        <v>668</v>
      </c>
      <c r="B670" s="5" t="str">
        <f>"黄贵龙"</f>
        <v>黄贵龙</v>
      </c>
      <c r="C670" s="5" t="str">
        <f>"75792025032620281080044"</f>
        <v>75792025032620281080044</v>
      </c>
      <c r="D670" s="5" t="str">
        <f>"301"</f>
        <v>301</v>
      </c>
      <c r="E670" s="5" t="s">
        <v>9</v>
      </c>
    </row>
    <row r="671" spans="1:5">
      <c r="A671" s="5">
        <v>669</v>
      </c>
      <c r="B671" s="5" t="str">
        <f>"林友森"</f>
        <v>林友森</v>
      </c>
      <c r="C671" s="5" t="str">
        <f>"75792025032620523380141"</f>
        <v>75792025032620523380141</v>
      </c>
      <c r="D671" s="5" t="str">
        <f>"401"</f>
        <v>401</v>
      </c>
      <c r="E671" s="5" t="s">
        <v>10</v>
      </c>
    </row>
    <row r="672" spans="1:5">
      <c r="A672" s="5">
        <v>670</v>
      </c>
      <c r="B672" s="5" t="str">
        <f>"冯晓芬"</f>
        <v>冯晓芬</v>
      </c>
      <c r="C672" s="5" t="str">
        <f>"75792025032620322480058"</f>
        <v>75792025032620322480058</v>
      </c>
      <c r="D672" s="5" t="str">
        <f>"201"</f>
        <v>201</v>
      </c>
      <c r="E672" s="5" t="s">
        <v>6</v>
      </c>
    </row>
    <row r="673" spans="1:5">
      <c r="A673" s="5">
        <v>671</v>
      </c>
      <c r="B673" s="5" t="str">
        <f>"卢俊莹"</f>
        <v>卢俊莹</v>
      </c>
      <c r="C673" s="5" t="str">
        <f>"75792025032620401180086"</f>
        <v>75792025032620401180086</v>
      </c>
      <c r="D673" s="5" t="str">
        <f>"101"</f>
        <v>101</v>
      </c>
      <c r="E673" s="5" t="s">
        <v>7</v>
      </c>
    </row>
    <row r="674" spans="1:5">
      <c r="A674" s="5">
        <v>672</v>
      </c>
      <c r="B674" s="5" t="str">
        <f>"林思思"</f>
        <v>林思思</v>
      </c>
      <c r="C674" s="5" t="str">
        <f>"75792025032621053680192"</f>
        <v>75792025032621053680192</v>
      </c>
      <c r="D674" s="5" t="str">
        <f>"201"</f>
        <v>201</v>
      </c>
      <c r="E674" s="5" t="s">
        <v>6</v>
      </c>
    </row>
    <row r="675" spans="1:5">
      <c r="A675" s="5">
        <v>673</v>
      </c>
      <c r="B675" s="5" t="str">
        <f>"谢鼎杰"</f>
        <v>谢鼎杰</v>
      </c>
      <c r="C675" s="5" t="str">
        <f>"75792025032621180980241"</f>
        <v>75792025032621180980241</v>
      </c>
      <c r="D675" s="5" t="str">
        <f>"501"</f>
        <v>501</v>
      </c>
      <c r="E675" s="5" t="s">
        <v>8</v>
      </c>
    </row>
    <row r="676" spans="1:5">
      <c r="A676" s="5">
        <v>674</v>
      </c>
      <c r="B676" s="5" t="str">
        <f>"曾嘉薇"</f>
        <v>曾嘉薇</v>
      </c>
      <c r="C676" s="5" t="str">
        <f>"75792025032620425280098"</f>
        <v>75792025032620425280098</v>
      </c>
      <c r="D676" s="5" t="str">
        <f>"201"</f>
        <v>201</v>
      </c>
      <c r="E676" s="5" t="s">
        <v>6</v>
      </c>
    </row>
    <row r="677" spans="1:5">
      <c r="A677" s="5">
        <v>675</v>
      </c>
      <c r="B677" s="5" t="str">
        <f>"洪子蓥"</f>
        <v>洪子蓥</v>
      </c>
      <c r="C677" s="5" t="str">
        <f>"75792025032621170180237"</f>
        <v>75792025032621170180237</v>
      </c>
      <c r="D677" s="5" t="str">
        <f>"201"</f>
        <v>201</v>
      </c>
      <c r="E677" s="5" t="s">
        <v>6</v>
      </c>
    </row>
    <row r="678" spans="1:5">
      <c r="A678" s="5">
        <v>676</v>
      </c>
      <c r="B678" s="5" t="str">
        <f>"李庆超"</f>
        <v>李庆超</v>
      </c>
      <c r="C678" s="5" t="str">
        <f>"75792025032621131280221"</f>
        <v>75792025032621131280221</v>
      </c>
      <c r="D678" s="5" t="str">
        <f>"501"</f>
        <v>501</v>
      </c>
      <c r="E678" s="5" t="s">
        <v>8</v>
      </c>
    </row>
    <row r="679" spans="1:5">
      <c r="A679" s="5">
        <v>677</v>
      </c>
      <c r="B679" s="5" t="str">
        <f>"王嗣鑫"</f>
        <v>王嗣鑫</v>
      </c>
      <c r="C679" s="5" t="str">
        <f>"75792025032614514778755"</f>
        <v>75792025032614514778755</v>
      </c>
      <c r="D679" s="5" t="str">
        <f>"201"</f>
        <v>201</v>
      </c>
      <c r="E679" s="5" t="s">
        <v>6</v>
      </c>
    </row>
    <row r="680" spans="1:5">
      <c r="A680" s="5">
        <v>678</v>
      </c>
      <c r="B680" s="5" t="str">
        <f>"王晓程"</f>
        <v>王晓程</v>
      </c>
      <c r="C680" s="5" t="str">
        <f>"75792025032621305680286"</f>
        <v>75792025032621305680286</v>
      </c>
      <c r="D680" s="5" t="str">
        <f>"201"</f>
        <v>201</v>
      </c>
      <c r="E680" s="5" t="s">
        <v>6</v>
      </c>
    </row>
    <row r="681" spans="1:5">
      <c r="A681" s="5">
        <v>679</v>
      </c>
      <c r="B681" s="5" t="str">
        <f>"蔡亲峰"</f>
        <v>蔡亲峰</v>
      </c>
      <c r="C681" s="5" t="str">
        <f>"75792025032621461580345"</f>
        <v>75792025032621461580345</v>
      </c>
      <c r="D681" s="5" t="str">
        <f>"201"</f>
        <v>201</v>
      </c>
      <c r="E681" s="5" t="s">
        <v>6</v>
      </c>
    </row>
    <row r="682" spans="1:5">
      <c r="A682" s="5">
        <v>680</v>
      </c>
      <c r="B682" s="5" t="str">
        <f>"王明皇"</f>
        <v>王明皇</v>
      </c>
      <c r="C682" s="5" t="str">
        <f>"75792025032621553980373"</f>
        <v>75792025032621553980373</v>
      </c>
      <c r="D682" s="5" t="str">
        <f>"501"</f>
        <v>501</v>
      </c>
      <c r="E682" s="5" t="s">
        <v>8</v>
      </c>
    </row>
    <row r="683" spans="1:5">
      <c r="A683" s="5">
        <v>681</v>
      </c>
      <c r="B683" s="5" t="str">
        <f>"姜虹"</f>
        <v>姜虹</v>
      </c>
      <c r="C683" s="5" t="str">
        <f>"75792025032621571880382"</f>
        <v>75792025032621571880382</v>
      </c>
      <c r="D683" s="5" t="str">
        <f>"501"</f>
        <v>501</v>
      </c>
      <c r="E683" s="5" t="s">
        <v>8</v>
      </c>
    </row>
    <row r="684" spans="1:5">
      <c r="A684" s="5">
        <v>682</v>
      </c>
      <c r="B684" s="5" t="str">
        <f>"王明宇"</f>
        <v>王明宇</v>
      </c>
      <c r="C684" s="5" t="str">
        <f>"75792025032422305064770"</f>
        <v>75792025032422305064770</v>
      </c>
      <c r="D684" s="5" t="str">
        <f>"201"</f>
        <v>201</v>
      </c>
      <c r="E684" s="5" t="s">
        <v>6</v>
      </c>
    </row>
    <row r="685" spans="1:5">
      <c r="A685" s="5">
        <v>683</v>
      </c>
      <c r="B685" s="5" t="str">
        <f>"王祺"</f>
        <v>王祺</v>
      </c>
      <c r="C685" s="5" t="str">
        <f>"75792025032621321980293"</f>
        <v>75792025032621321980293</v>
      </c>
      <c r="D685" s="5" t="str">
        <f>"201"</f>
        <v>201</v>
      </c>
      <c r="E685" s="5" t="s">
        <v>6</v>
      </c>
    </row>
    <row r="686" spans="1:5">
      <c r="A686" s="5">
        <v>684</v>
      </c>
      <c r="B686" s="5" t="str">
        <f>"陈英华"</f>
        <v>陈英华</v>
      </c>
      <c r="C686" s="5" t="str">
        <f>"75792025032622274280494"</f>
        <v>75792025032622274280494</v>
      </c>
      <c r="D686" s="5" t="str">
        <f>"201"</f>
        <v>201</v>
      </c>
      <c r="E686" s="5" t="s">
        <v>6</v>
      </c>
    </row>
    <row r="687" spans="1:5">
      <c r="A687" s="5">
        <v>685</v>
      </c>
      <c r="B687" s="5" t="str">
        <f>"陈琦"</f>
        <v>陈琦</v>
      </c>
      <c r="C687" s="5" t="str">
        <f>"75792025032622425280544"</f>
        <v>75792025032622425280544</v>
      </c>
      <c r="D687" s="5" t="str">
        <f>"201"</f>
        <v>201</v>
      </c>
      <c r="E687" s="5" t="s">
        <v>6</v>
      </c>
    </row>
    <row r="688" spans="1:5">
      <c r="A688" s="5">
        <v>686</v>
      </c>
      <c r="B688" s="5" t="str">
        <f>"邱玉叶"</f>
        <v>邱玉叶</v>
      </c>
      <c r="C688" s="5" t="str">
        <f>"75792025032622295580502"</f>
        <v>75792025032622295580502</v>
      </c>
      <c r="D688" s="5" t="str">
        <f>"201"</f>
        <v>201</v>
      </c>
      <c r="E688" s="5" t="s">
        <v>6</v>
      </c>
    </row>
    <row r="689" spans="1:5">
      <c r="A689" s="5">
        <v>687</v>
      </c>
      <c r="B689" s="5" t="str">
        <f>"欧国栋"</f>
        <v>欧国栋</v>
      </c>
      <c r="C689" s="5" t="str">
        <f>"75792025032622414580542"</f>
        <v>75792025032622414580542</v>
      </c>
      <c r="D689" s="5" t="str">
        <f>"401"</f>
        <v>401</v>
      </c>
      <c r="E689" s="5" t="s">
        <v>10</v>
      </c>
    </row>
    <row r="690" spans="1:5">
      <c r="A690" s="5">
        <v>688</v>
      </c>
      <c r="B690" s="5" t="str">
        <f>"李德芳"</f>
        <v>李德芳</v>
      </c>
      <c r="C690" s="5" t="str">
        <f>"75792025032513485769315"</f>
        <v>75792025032513485769315</v>
      </c>
      <c r="D690" s="5" t="str">
        <f>"501"</f>
        <v>501</v>
      </c>
      <c r="E690" s="5" t="s">
        <v>8</v>
      </c>
    </row>
    <row r="691" spans="1:5">
      <c r="A691" s="5">
        <v>689</v>
      </c>
      <c r="B691" s="5" t="str">
        <f>"李志勇"</f>
        <v>李志勇</v>
      </c>
      <c r="C691" s="5" t="str">
        <f>"75792025032622442680549"</f>
        <v>75792025032622442680549</v>
      </c>
      <c r="D691" s="5" t="str">
        <f>"301"</f>
        <v>301</v>
      </c>
      <c r="E691" s="5" t="s">
        <v>9</v>
      </c>
    </row>
    <row r="692" spans="1:5">
      <c r="A692" s="5">
        <v>690</v>
      </c>
      <c r="B692" s="5" t="str">
        <f>"罗小虹"</f>
        <v>罗小虹</v>
      </c>
      <c r="C692" s="5" t="str">
        <f>"75792025032623105280620"</f>
        <v>75792025032623105280620</v>
      </c>
      <c r="D692" s="5" t="str">
        <f>"501"</f>
        <v>501</v>
      </c>
      <c r="E692" s="5" t="s">
        <v>8</v>
      </c>
    </row>
    <row r="693" spans="1:5">
      <c r="A693" s="5">
        <v>691</v>
      </c>
      <c r="B693" s="5" t="str">
        <f>"邓菁"</f>
        <v>邓菁</v>
      </c>
      <c r="C693" s="5" t="str">
        <f>"75792025032622165980449"</f>
        <v>75792025032622165980449</v>
      </c>
      <c r="D693" s="5" t="str">
        <f>"201"</f>
        <v>201</v>
      </c>
      <c r="E693" s="5" t="s">
        <v>6</v>
      </c>
    </row>
    <row r="694" spans="1:5">
      <c r="A694" s="5">
        <v>692</v>
      </c>
      <c r="B694" s="5" t="str">
        <f>"张芃"</f>
        <v>张芃</v>
      </c>
      <c r="C694" s="5" t="str">
        <f>"75792025032619301879834"</f>
        <v>75792025032619301879834</v>
      </c>
      <c r="D694" s="5" t="str">
        <f>"201"</f>
        <v>201</v>
      </c>
      <c r="E694" s="5" t="s">
        <v>6</v>
      </c>
    </row>
    <row r="695" spans="1:5">
      <c r="A695" s="5">
        <v>693</v>
      </c>
      <c r="B695" s="5" t="str">
        <f>"许祥弟"</f>
        <v>许祥弟</v>
      </c>
      <c r="C695" s="5" t="str">
        <f>"75792025032516362675803"</f>
        <v>75792025032516362675803</v>
      </c>
      <c r="D695" s="5" t="str">
        <f>"201"</f>
        <v>201</v>
      </c>
      <c r="E695" s="5" t="s">
        <v>6</v>
      </c>
    </row>
    <row r="696" spans="1:5">
      <c r="A696" s="5">
        <v>694</v>
      </c>
      <c r="B696" s="5" t="str">
        <f>"王玉云"</f>
        <v>王玉云</v>
      </c>
      <c r="C696" s="5" t="str">
        <f>"75792025032617291979477"</f>
        <v>75792025032617291979477</v>
      </c>
      <c r="D696" s="5" t="str">
        <f>"501"</f>
        <v>501</v>
      </c>
      <c r="E696" s="5" t="s">
        <v>8</v>
      </c>
    </row>
    <row r="697" spans="1:5">
      <c r="A697" s="5">
        <v>695</v>
      </c>
      <c r="B697" s="5" t="str">
        <f>"洪敏"</f>
        <v>洪敏</v>
      </c>
      <c r="C697" s="5" t="str">
        <f>"75792025032623150980636"</f>
        <v>75792025032623150980636</v>
      </c>
      <c r="D697" s="5" t="str">
        <f>"201"</f>
        <v>201</v>
      </c>
      <c r="E697" s="5" t="s">
        <v>6</v>
      </c>
    </row>
    <row r="698" spans="1:5">
      <c r="A698" s="5">
        <v>696</v>
      </c>
      <c r="B698" s="5" t="str">
        <f>"王忠武"</f>
        <v>王忠武</v>
      </c>
      <c r="C698" s="5" t="str">
        <f>"75792025032623014980606"</f>
        <v>75792025032623014980606</v>
      </c>
      <c r="D698" s="5" t="str">
        <f>"501"</f>
        <v>501</v>
      </c>
      <c r="E698" s="5" t="s">
        <v>8</v>
      </c>
    </row>
    <row r="699" spans="1:5">
      <c r="A699" s="5">
        <v>697</v>
      </c>
      <c r="B699" s="5" t="str">
        <f>"卢海金"</f>
        <v>卢海金</v>
      </c>
      <c r="C699" s="5" t="str">
        <f>"75792025032623153380639"</f>
        <v>75792025032623153380639</v>
      </c>
      <c r="D699" s="5" t="str">
        <f>"501"</f>
        <v>501</v>
      </c>
      <c r="E699" s="5" t="s">
        <v>8</v>
      </c>
    </row>
    <row r="700" spans="1:5">
      <c r="A700" s="5">
        <v>698</v>
      </c>
      <c r="B700" s="5" t="str">
        <f>"廖可怡"</f>
        <v>廖可怡</v>
      </c>
      <c r="C700" s="5" t="str">
        <f>"75792025032623390080687"</f>
        <v>75792025032623390080687</v>
      </c>
      <c r="D700" s="5" t="str">
        <f>"201"</f>
        <v>201</v>
      </c>
      <c r="E700" s="5" t="s">
        <v>6</v>
      </c>
    </row>
    <row r="701" spans="1:5">
      <c r="A701" s="5">
        <v>699</v>
      </c>
      <c r="B701" s="5" t="str">
        <f>"李琼琳"</f>
        <v>李琼琳</v>
      </c>
      <c r="C701" s="5" t="str">
        <f>"75792025032623290880669"</f>
        <v>75792025032623290880669</v>
      </c>
      <c r="D701" s="5" t="str">
        <f>"201"</f>
        <v>201</v>
      </c>
      <c r="E701" s="5" t="s">
        <v>6</v>
      </c>
    </row>
    <row r="702" spans="1:5">
      <c r="A702" s="5">
        <v>700</v>
      </c>
      <c r="B702" s="5" t="str">
        <f>"吴乾恩"</f>
        <v>吴乾恩</v>
      </c>
      <c r="C702" s="5" t="str">
        <f>"75792025032613031478366"</f>
        <v>75792025032613031478366</v>
      </c>
      <c r="D702" s="5" t="str">
        <f>"501"</f>
        <v>501</v>
      </c>
      <c r="E702" s="5" t="s">
        <v>8</v>
      </c>
    </row>
    <row r="703" spans="1:5">
      <c r="A703" s="5">
        <v>701</v>
      </c>
      <c r="B703" s="5" t="str">
        <f>"李成炜"</f>
        <v>李成炜</v>
      </c>
      <c r="C703" s="5" t="str">
        <f>"75792025032700462180775"</f>
        <v>75792025032700462180775</v>
      </c>
      <c r="D703" s="5" t="str">
        <f>"401"</f>
        <v>401</v>
      </c>
      <c r="E703" s="5" t="s">
        <v>10</v>
      </c>
    </row>
    <row r="704" spans="1:5">
      <c r="A704" s="5">
        <v>702</v>
      </c>
      <c r="B704" s="5" t="str">
        <f>"王铃茹"</f>
        <v>王铃茹</v>
      </c>
      <c r="C704" s="5" t="str">
        <f>"75792025032701020980781"</f>
        <v>75792025032701020980781</v>
      </c>
      <c r="D704" s="5" t="str">
        <f>"201"</f>
        <v>201</v>
      </c>
      <c r="E704" s="5" t="s">
        <v>6</v>
      </c>
    </row>
    <row r="705" spans="1:5">
      <c r="A705" s="5">
        <v>703</v>
      </c>
      <c r="B705" s="5" t="str">
        <f>"蔡泽千"</f>
        <v>蔡泽千</v>
      </c>
      <c r="C705" s="5" t="str">
        <f>"75792025032520524276449"</f>
        <v>75792025032520524276449</v>
      </c>
      <c r="D705" s="5" t="str">
        <f>"501"</f>
        <v>501</v>
      </c>
      <c r="E705" s="5" t="s">
        <v>8</v>
      </c>
    </row>
    <row r="706" spans="1:5">
      <c r="A706" s="5">
        <v>704</v>
      </c>
      <c r="B706" s="5" t="str">
        <f>"梁小琳"</f>
        <v>梁小琳</v>
      </c>
      <c r="C706" s="5" t="str">
        <f>"75792025032500464365031"</f>
        <v>75792025032500464365031</v>
      </c>
      <c r="D706" s="5" t="str">
        <f>"501"</f>
        <v>501</v>
      </c>
      <c r="E706" s="5" t="s">
        <v>8</v>
      </c>
    </row>
    <row r="707" spans="1:5">
      <c r="A707" s="5">
        <v>705</v>
      </c>
      <c r="B707" s="5" t="str">
        <f>"谢秋月"</f>
        <v>谢秋月</v>
      </c>
      <c r="C707" s="5" t="str">
        <f>"75792025032702101480800"</f>
        <v>75792025032702101480800</v>
      </c>
      <c r="D707" s="5" t="str">
        <f>"201"</f>
        <v>201</v>
      </c>
      <c r="E707" s="5" t="s">
        <v>6</v>
      </c>
    </row>
    <row r="708" spans="1:5">
      <c r="A708" s="5">
        <v>706</v>
      </c>
      <c r="B708" s="5" t="str">
        <f>"徐子婷"</f>
        <v>徐子婷</v>
      </c>
      <c r="C708" s="5" t="str">
        <f>"75792025032702203080803"</f>
        <v>75792025032702203080803</v>
      </c>
      <c r="D708" s="5" t="str">
        <f>"501"</f>
        <v>501</v>
      </c>
      <c r="E708" s="5" t="s">
        <v>8</v>
      </c>
    </row>
    <row r="709" spans="1:5">
      <c r="A709" s="5">
        <v>707</v>
      </c>
      <c r="B709" s="5" t="str">
        <f>"王淋"</f>
        <v>王淋</v>
      </c>
      <c r="C709" s="5" t="str">
        <f>"75792025032502414165068"</f>
        <v>75792025032502414165068</v>
      </c>
      <c r="D709" s="5" t="str">
        <f>"201"</f>
        <v>201</v>
      </c>
      <c r="E709" s="5" t="s">
        <v>6</v>
      </c>
    </row>
    <row r="710" spans="1:5">
      <c r="A710" s="5">
        <v>708</v>
      </c>
      <c r="B710" s="5" t="str">
        <f>"刘子微"</f>
        <v>刘子微</v>
      </c>
      <c r="C710" s="5" t="str">
        <f>"75792025032616371879270"</f>
        <v>75792025032616371879270</v>
      </c>
      <c r="D710" s="5" t="str">
        <f>"401"</f>
        <v>401</v>
      </c>
      <c r="E710" s="5" t="s">
        <v>10</v>
      </c>
    </row>
    <row r="711" spans="1:5">
      <c r="A711" s="5">
        <v>709</v>
      </c>
      <c r="B711" s="5" t="str">
        <f>"廖厚龙"</f>
        <v>廖厚龙</v>
      </c>
      <c r="C711" s="5" t="str">
        <f>"75792025032517163275896"</f>
        <v>75792025032517163275896</v>
      </c>
      <c r="D711" s="5" t="str">
        <f>"101"</f>
        <v>101</v>
      </c>
      <c r="E711" s="5" t="s">
        <v>7</v>
      </c>
    </row>
    <row r="712" spans="1:5">
      <c r="A712" s="5">
        <v>710</v>
      </c>
      <c r="B712" s="5" t="str">
        <f>"廖雪霞"</f>
        <v>廖雪霞</v>
      </c>
      <c r="C712" s="5" t="str">
        <f>"75792025032708253580872"</f>
        <v>75792025032708253580872</v>
      </c>
      <c r="D712" s="5" t="str">
        <f>"201"</f>
        <v>201</v>
      </c>
      <c r="E712" s="5" t="s">
        <v>6</v>
      </c>
    </row>
    <row r="713" spans="1:5">
      <c r="A713" s="5">
        <v>711</v>
      </c>
      <c r="B713" s="5" t="str">
        <f>"戴俄上"</f>
        <v>戴俄上</v>
      </c>
      <c r="C713" s="5" t="str">
        <f>"75792025032622163880447"</f>
        <v>75792025032622163880447</v>
      </c>
      <c r="D713" s="5" t="str">
        <f>"501"</f>
        <v>501</v>
      </c>
      <c r="E713" s="5" t="s">
        <v>8</v>
      </c>
    </row>
    <row r="714" spans="1:5">
      <c r="A714" s="5">
        <v>712</v>
      </c>
      <c r="B714" s="5" t="str">
        <f>"陈颖"</f>
        <v>陈颖</v>
      </c>
      <c r="C714" s="5" t="str">
        <f>"75792025032514464869464"</f>
        <v>75792025032514464869464</v>
      </c>
      <c r="D714" s="5" t="str">
        <f>"501"</f>
        <v>501</v>
      </c>
      <c r="E714" s="5" t="s">
        <v>8</v>
      </c>
    </row>
    <row r="715" spans="1:5">
      <c r="A715" s="5">
        <v>713</v>
      </c>
      <c r="B715" s="5" t="str">
        <f>"王琦"</f>
        <v>王琦</v>
      </c>
      <c r="C715" s="5" t="str">
        <f>"75792025032708530284593"</f>
        <v>75792025032708530284593</v>
      </c>
      <c r="D715" s="5" t="str">
        <f>"201"</f>
        <v>201</v>
      </c>
      <c r="E715" s="5" t="s">
        <v>6</v>
      </c>
    </row>
    <row r="716" spans="1:5">
      <c r="A716" s="5">
        <v>714</v>
      </c>
      <c r="B716" s="5" t="str">
        <f>"谢健华"</f>
        <v>谢健华</v>
      </c>
      <c r="C716" s="5" t="str">
        <f>"75792025032708533284931"</f>
        <v>75792025032708533284931</v>
      </c>
      <c r="D716" s="5" t="str">
        <f>"201"</f>
        <v>201</v>
      </c>
      <c r="E716" s="5" t="s">
        <v>6</v>
      </c>
    </row>
    <row r="717" spans="1:5">
      <c r="A717" s="5">
        <v>715</v>
      </c>
      <c r="B717" s="5" t="str">
        <f>"杨小雪"</f>
        <v>杨小雪</v>
      </c>
      <c r="C717" s="5" t="str">
        <f>"75792025032709161186946"</f>
        <v>75792025032709161186946</v>
      </c>
      <c r="D717" s="5" t="str">
        <f>"201"</f>
        <v>201</v>
      </c>
      <c r="E717" s="5" t="s">
        <v>6</v>
      </c>
    </row>
    <row r="718" spans="1:5">
      <c r="A718" s="5">
        <v>716</v>
      </c>
      <c r="B718" s="5" t="str">
        <f>"王丽荥"</f>
        <v>王丽荥</v>
      </c>
      <c r="C718" s="5" t="str">
        <f>"75792025032614481478734"</f>
        <v>75792025032614481478734</v>
      </c>
      <c r="D718" s="5" t="str">
        <f>"201"</f>
        <v>201</v>
      </c>
      <c r="E718" s="5" t="s">
        <v>6</v>
      </c>
    </row>
    <row r="719" spans="1:5">
      <c r="A719" s="5">
        <v>717</v>
      </c>
      <c r="B719" s="5" t="str">
        <f>"陈荣宗"</f>
        <v>陈荣宗</v>
      </c>
      <c r="C719" s="5" t="str">
        <f>"75792025032709080886929"</f>
        <v>75792025032709080886929</v>
      </c>
      <c r="D719" s="5" t="str">
        <f>"501"</f>
        <v>501</v>
      </c>
      <c r="E719" s="5" t="s">
        <v>8</v>
      </c>
    </row>
    <row r="720" spans="1:5">
      <c r="A720" s="5">
        <v>718</v>
      </c>
      <c r="B720" s="5" t="str">
        <f>"苏丽萍"</f>
        <v>苏丽萍</v>
      </c>
      <c r="C720" s="5" t="str">
        <f>"75792025032709080186928"</f>
        <v>75792025032709080186928</v>
      </c>
      <c r="D720" s="5" t="str">
        <f>"201"</f>
        <v>201</v>
      </c>
      <c r="E720" s="5" t="s">
        <v>6</v>
      </c>
    </row>
    <row r="721" spans="1:5">
      <c r="A721" s="5">
        <v>719</v>
      </c>
      <c r="B721" s="5" t="str">
        <f>"王广晓"</f>
        <v>王广晓</v>
      </c>
      <c r="C721" s="5" t="str">
        <f>"75792025032611324477963"</f>
        <v>75792025032611324477963</v>
      </c>
      <c r="D721" s="5" t="str">
        <f>"201"</f>
        <v>201</v>
      </c>
      <c r="E721" s="5" t="s">
        <v>6</v>
      </c>
    </row>
    <row r="722" spans="1:5">
      <c r="A722" s="5">
        <v>720</v>
      </c>
      <c r="B722" s="5" t="str">
        <f>"王盈"</f>
        <v>王盈</v>
      </c>
      <c r="C722" s="5" t="str">
        <f>"75792025032709444687045"</f>
        <v>75792025032709444687045</v>
      </c>
      <c r="D722" s="5" t="str">
        <f>"501"</f>
        <v>501</v>
      </c>
      <c r="E722" s="5" t="s">
        <v>8</v>
      </c>
    </row>
    <row r="723" spans="1:5">
      <c r="A723" s="5">
        <v>721</v>
      </c>
      <c r="B723" s="5" t="str">
        <f>"何儒仕"</f>
        <v>何儒仕</v>
      </c>
      <c r="C723" s="5" t="str">
        <f>"75792025032709592687103"</f>
        <v>75792025032709592687103</v>
      </c>
      <c r="D723" s="5" t="str">
        <f>"201"</f>
        <v>201</v>
      </c>
      <c r="E723" s="5" t="s">
        <v>6</v>
      </c>
    </row>
    <row r="724" spans="1:5">
      <c r="A724" s="5">
        <v>722</v>
      </c>
      <c r="B724" s="5" t="str">
        <f>"吴晶晶"</f>
        <v>吴晶晶</v>
      </c>
      <c r="C724" s="5" t="str">
        <f>"75792025032709555687088"</f>
        <v>75792025032709555687088</v>
      </c>
      <c r="D724" s="5" t="str">
        <f>"401"</f>
        <v>401</v>
      </c>
      <c r="E724" s="5" t="s">
        <v>10</v>
      </c>
    </row>
    <row r="725" spans="1:5">
      <c r="A725" s="5">
        <v>723</v>
      </c>
      <c r="B725" s="5" t="str">
        <f>"李嫱"</f>
        <v>李嫱</v>
      </c>
      <c r="C725" s="5" t="str">
        <f>"75792025032709222586974"</f>
        <v>75792025032709222586974</v>
      </c>
      <c r="D725" s="5" t="str">
        <f>"501"</f>
        <v>501</v>
      </c>
      <c r="E725" s="5" t="s">
        <v>8</v>
      </c>
    </row>
    <row r="726" spans="1:5">
      <c r="A726" s="5">
        <v>724</v>
      </c>
      <c r="B726" s="5" t="str">
        <f>"徐艺华"</f>
        <v>徐艺华</v>
      </c>
      <c r="C726" s="5" t="str">
        <f>"75792025032710035687125"</f>
        <v>75792025032710035687125</v>
      </c>
      <c r="D726" s="5" t="str">
        <f>"201"</f>
        <v>201</v>
      </c>
      <c r="E726" s="5" t="s">
        <v>6</v>
      </c>
    </row>
    <row r="727" spans="1:5">
      <c r="A727" s="5">
        <v>725</v>
      </c>
      <c r="B727" s="5" t="str">
        <f>"王文"</f>
        <v>王文</v>
      </c>
      <c r="C727" s="5" t="str">
        <f>"75792025032515242875538"</f>
        <v>75792025032515242875538</v>
      </c>
      <c r="D727" s="5" t="str">
        <f>"201"</f>
        <v>201</v>
      </c>
      <c r="E727" s="5" t="s">
        <v>6</v>
      </c>
    </row>
    <row r="728" spans="1:5">
      <c r="A728" s="5">
        <v>726</v>
      </c>
      <c r="B728" s="5" t="str">
        <f>"李帮正"</f>
        <v>李帮正</v>
      </c>
      <c r="C728" s="5" t="str">
        <f>"75792025032710082687270"</f>
        <v>75792025032710082687270</v>
      </c>
      <c r="D728" s="5" t="str">
        <f>"301"</f>
        <v>301</v>
      </c>
      <c r="E728" s="5" t="s">
        <v>9</v>
      </c>
    </row>
    <row r="729" spans="1:5">
      <c r="A729" s="5">
        <v>727</v>
      </c>
      <c r="B729" s="5" t="str">
        <f>"王珩"</f>
        <v>王珩</v>
      </c>
      <c r="C729" s="5" t="str">
        <f>"75792025032710113887388"</f>
        <v>75792025032710113887388</v>
      </c>
      <c r="D729" s="5" t="str">
        <f>"201"</f>
        <v>201</v>
      </c>
      <c r="E729" s="5" t="s">
        <v>6</v>
      </c>
    </row>
    <row r="730" spans="1:5">
      <c r="A730" s="5">
        <v>728</v>
      </c>
      <c r="B730" s="5" t="str">
        <f>"王小燕"</f>
        <v>王小燕</v>
      </c>
      <c r="C730" s="5" t="str">
        <f>"75792025032514373269440"</f>
        <v>75792025032514373269440</v>
      </c>
      <c r="D730" s="5" t="str">
        <f>"201"</f>
        <v>201</v>
      </c>
      <c r="E730" s="5" t="s">
        <v>6</v>
      </c>
    </row>
    <row r="731" spans="1:5">
      <c r="A731" s="5">
        <v>729</v>
      </c>
      <c r="B731" s="5" t="str">
        <f>"张昌盛"</f>
        <v>张昌盛</v>
      </c>
      <c r="C731" s="5" t="str">
        <f>"75792025032709202686965"</f>
        <v>75792025032709202686965</v>
      </c>
      <c r="D731" s="5" t="str">
        <f>"201"</f>
        <v>201</v>
      </c>
      <c r="E731" s="5" t="s">
        <v>6</v>
      </c>
    </row>
    <row r="732" spans="1:5">
      <c r="A732" s="5">
        <v>730</v>
      </c>
      <c r="B732" s="5" t="str">
        <f>"庞小丽"</f>
        <v>庞小丽</v>
      </c>
      <c r="C732" s="5" t="str">
        <f>"75792025032513023069198"</f>
        <v>75792025032513023069198</v>
      </c>
      <c r="D732" s="5" t="str">
        <f>"501"</f>
        <v>501</v>
      </c>
      <c r="E732" s="5" t="s">
        <v>8</v>
      </c>
    </row>
    <row r="733" spans="1:5">
      <c r="A733" s="5">
        <v>731</v>
      </c>
      <c r="B733" s="5" t="str">
        <f>"田玉君"</f>
        <v>田玉君</v>
      </c>
      <c r="C733" s="5" t="str">
        <f>"75792025032710261587596"</f>
        <v>75792025032710261587596</v>
      </c>
      <c r="D733" s="5" t="str">
        <f>"201"</f>
        <v>201</v>
      </c>
      <c r="E733" s="5" t="s">
        <v>6</v>
      </c>
    </row>
    <row r="734" spans="1:5">
      <c r="A734" s="5">
        <v>732</v>
      </c>
      <c r="B734" s="5" t="str">
        <f>"袁昌煌"</f>
        <v>袁昌煌</v>
      </c>
      <c r="C734" s="5" t="str">
        <f>"75792025032708452383918"</f>
        <v>75792025032708452383918</v>
      </c>
      <c r="D734" s="5" t="str">
        <f>"501"</f>
        <v>501</v>
      </c>
      <c r="E734" s="5" t="s">
        <v>8</v>
      </c>
    </row>
    <row r="735" spans="1:5">
      <c r="A735" s="5">
        <v>733</v>
      </c>
      <c r="B735" s="5" t="str">
        <f>"王丽珠"</f>
        <v>王丽珠</v>
      </c>
      <c r="C735" s="5" t="str">
        <f>"75792025032710352387630"</f>
        <v>75792025032710352387630</v>
      </c>
      <c r="D735" s="5" t="str">
        <f>"201"</f>
        <v>201</v>
      </c>
      <c r="E735" s="5" t="s">
        <v>6</v>
      </c>
    </row>
    <row r="736" spans="1:5">
      <c r="A736" s="5">
        <v>734</v>
      </c>
      <c r="B736" s="5" t="str">
        <f>"符桓"</f>
        <v>符桓</v>
      </c>
      <c r="C736" s="5" t="str">
        <f>"75792025032710421787645"</f>
        <v>75792025032710421787645</v>
      </c>
      <c r="D736" s="5" t="str">
        <f>"201"</f>
        <v>201</v>
      </c>
      <c r="E736" s="5" t="s">
        <v>6</v>
      </c>
    </row>
    <row r="737" spans="1:5">
      <c r="A737" s="5">
        <v>735</v>
      </c>
      <c r="B737" s="5" t="str">
        <f>"陆家垂"</f>
        <v>陆家垂</v>
      </c>
      <c r="C737" s="5" t="str">
        <f>"75792025032710315287617"</f>
        <v>75792025032710315287617</v>
      </c>
      <c r="D737" s="5" t="str">
        <f>"501"</f>
        <v>501</v>
      </c>
      <c r="E737" s="5" t="s">
        <v>8</v>
      </c>
    </row>
    <row r="738" spans="1:5">
      <c r="A738" s="5">
        <v>736</v>
      </c>
      <c r="B738" s="5" t="str">
        <f>"蔡仁浩"</f>
        <v>蔡仁浩</v>
      </c>
      <c r="C738" s="5" t="str">
        <f>"75792025032710511187678"</f>
        <v>75792025032710511187678</v>
      </c>
      <c r="D738" s="5" t="str">
        <f>"201"</f>
        <v>201</v>
      </c>
      <c r="E738" s="5" t="s">
        <v>6</v>
      </c>
    </row>
    <row r="739" spans="1:5">
      <c r="A739" s="5">
        <v>737</v>
      </c>
      <c r="B739" s="5" t="str">
        <f>"陈银"</f>
        <v>陈银</v>
      </c>
      <c r="C739" s="5" t="str">
        <f>"75792025032710434587651"</f>
        <v>75792025032710434587651</v>
      </c>
      <c r="D739" s="5" t="str">
        <f>"501"</f>
        <v>501</v>
      </c>
      <c r="E739" s="5" t="s">
        <v>8</v>
      </c>
    </row>
    <row r="740" spans="1:5">
      <c r="A740" s="5">
        <v>738</v>
      </c>
      <c r="B740" s="5" t="str">
        <f>"李云英"</f>
        <v>李云英</v>
      </c>
      <c r="C740" s="5" t="str">
        <f>"75792025032710521987683"</f>
        <v>75792025032710521987683</v>
      </c>
      <c r="D740" s="5" t="str">
        <f>"201"</f>
        <v>201</v>
      </c>
      <c r="E740" s="5" t="s">
        <v>6</v>
      </c>
    </row>
    <row r="741" spans="1:5">
      <c r="A741" s="5">
        <v>739</v>
      </c>
      <c r="B741" s="5" t="str">
        <f>"王雪妮"</f>
        <v>王雪妮</v>
      </c>
      <c r="C741" s="5" t="str">
        <f>"75792025032711105487744"</f>
        <v>75792025032711105487744</v>
      </c>
      <c r="D741" s="5" t="str">
        <f>"201"</f>
        <v>201</v>
      </c>
      <c r="E741" s="5" t="s">
        <v>6</v>
      </c>
    </row>
    <row r="742" spans="1:5">
      <c r="A742" s="5">
        <v>740</v>
      </c>
      <c r="B742" s="5" t="str">
        <f>"温发喜"</f>
        <v>温发喜</v>
      </c>
      <c r="C742" s="5" t="str">
        <f>"75792025032711133687758"</f>
        <v>75792025032711133687758</v>
      </c>
      <c r="D742" s="5" t="str">
        <f>"201"</f>
        <v>201</v>
      </c>
      <c r="E742" s="5" t="s">
        <v>6</v>
      </c>
    </row>
    <row r="743" spans="1:5">
      <c r="A743" s="5">
        <v>741</v>
      </c>
      <c r="B743" s="5" t="str">
        <f>"周小雨"</f>
        <v>周小雨</v>
      </c>
      <c r="C743" s="5" t="str">
        <f>"75792025032711194587781"</f>
        <v>75792025032711194587781</v>
      </c>
      <c r="D743" s="5" t="str">
        <f>"201"</f>
        <v>201</v>
      </c>
      <c r="E743" s="5" t="s">
        <v>6</v>
      </c>
    </row>
    <row r="744" spans="1:5">
      <c r="A744" s="5">
        <v>742</v>
      </c>
      <c r="B744" s="5" t="str">
        <f>"伍素莹"</f>
        <v>伍素莹</v>
      </c>
      <c r="C744" s="5" t="str">
        <f>"75792025032513411269292"</f>
        <v>75792025032513411269292</v>
      </c>
      <c r="D744" s="5" t="str">
        <f>"501"</f>
        <v>501</v>
      </c>
      <c r="E744" s="5" t="s">
        <v>8</v>
      </c>
    </row>
    <row r="745" spans="1:5">
      <c r="A745" s="5">
        <v>743</v>
      </c>
      <c r="B745" s="5" t="str">
        <f>"庞学振"</f>
        <v>庞学振</v>
      </c>
      <c r="C745" s="5" t="str">
        <f>"75792025032420082464186"</f>
        <v>75792025032420082464186</v>
      </c>
      <c r="D745" s="5" t="str">
        <f>"501"</f>
        <v>501</v>
      </c>
      <c r="E745" s="5" t="s">
        <v>8</v>
      </c>
    </row>
    <row r="746" spans="1:5">
      <c r="A746" s="5">
        <v>744</v>
      </c>
      <c r="B746" s="5" t="str">
        <f>"罗小平"</f>
        <v>罗小平</v>
      </c>
      <c r="C746" s="5" t="str">
        <f>"75792025032711041787722"</f>
        <v>75792025032711041787722</v>
      </c>
      <c r="D746" s="5" t="str">
        <f>"501"</f>
        <v>501</v>
      </c>
      <c r="E746" s="5" t="s">
        <v>8</v>
      </c>
    </row>
    <row r="747" spans="1:5">
      <c r="A747" s="5">
        <v>745</v>
      </c>
      <c r="B747" s="5" t="str">
        <f>"王秋梅"</f>
        <v>王秋梅</v>
      </c>
      <c r="C747" s="5" t="str">
        <f>"75792025032711514887890"</f>
        <v>75792025032711514887890</v>
      </c>
      <c r="D747" s="5" t="str">
        <f>"401"</f>
        <v>401</v>
      </c>
      <c r="E747" s="5" t="s">
        <v>10</v>
      </c>
    </row>
    <row r="748" spans="1:5">
      <c r="A748" s="5">
        <v>746</v>
      </c>
      <c r="B748" s="5" t="str">
        <f>"王广锦"</f>
        <v>王广锦</v>
      </c>
      <c r="C748" s="5" t="str">
        <f>"75792025032420093164188"</f>
        <v>75792025032420093164188</v>
      </c>
      <c r="D748" s="5" t="str">
        <f>"501"</f>
        <v>501</v>
      </c>
      <c r="E748" s="5" t="s">
        <v>8</v>
      </c>
    </row>
    <row r="749" spans="1:5">
      <c r="A749" s="5">
        <v>747</v>
      </c>
      <c r="B749" s="5" t="str">
        <f>"陈世泽"</f>
        <v>陈世泽</v>
      </c>
      <c r="C749" s="5" t="str">
        <f>"75792025032517282375949"</f>
        <v>75792025032517282375949</v>
      </c>
      <c r="D749" s="5" t="str">
        <f>"201"</f>
        <v>201</v>
      </c>
      <c r="E749" s="5" t="s">
        <v>6</v>
      </c>
    </row>
    <row r="750" spans="1:5">
      <c r="A750" s="5">
        <v>748</v>
      </c>
      <c r="B750" s="5" t="str">
        <f>"蔡兴峰"</f>
        <v>蔡兴峰</v>
      </c>
      <c r="C750" s="5" t="str">
        <f>"75792025032710502987675"</f>
        <v>75792025032710502987675</v>
      </c>
      <c r="D750" s="5" t="str">
        <f>"201"</f>
        <v>201</v>
      </c>
      <c r="E750" s="5" t="s">
        <v>6</v>
      </c>
    </row>
    <row r="751" spans="1:5">
      <c r="A751" s="5">
        <v>749</v>
      </c>
      <c r="B751" s="5" t="str">
        <f>"王祥翔"</f>
        <v>王祥翔</v>
      </c>
      <c r="C751" s="5" t="str">
        <f>"75792025032711415387860"</f>
        <v>75792025032711415387860</v>
      </c>
      <c r="D751" s="5" t="str">
        <f>"401"</f>
        <v>401</v>
      </c>
      <c r="E751" s="5" t="s">
        <v>10</v>
      </c>
    </row>
    <row r="752" spans="1:5">
      <c r="A752" s="5">
        <v>750</v>
      </c>
      <c r="B752" s="5" t="str">
        <f>"何昌帆"</f>
        <v>何昌帆</v>
      </c>
      <c r="C752" s="5" t="str">
        <f>"75792025032510391465640"</f>
        <v>75792025032510391465640</v>
      </c>
      <c r="D752" s="5" t="str">
        <f>"501"</f>
        <v>501</v>
      </c>
      <c r="E752" s="5" t="s">
        <v>8</v>
      </c>
    </row>
    <row r="753" spans="1:5">
      <c r="A753" s="5">
        <v>751</v>
      </c>
      <c r="B753" s="5" t="str">
        <f>"王思明"</f>
        <v>王思明</v>
      </c>
      <c r="C753" s="5" t="str">
        <f>"75792025032615090878839"</f>
        <v>75792025032615090878839</v>
      </c>
      <c r="D753" s="5" t="str">
        <f>"201"</f>
        <v>201</v>
      </c>
      <c r="E753" s="5" t="s">
        <v>6</v>
      </c>
    </row>
    <row r="754" spans="1:5">
      <c r="A754" s="5">
        <v>752</v>
      </c>
      <c r="B754" s="5" t="str">
        <f>"王平敏"</f>
        <v>王平敏</v>
      </c>
      <c r="C754" s="5" t="str">
        <f>"75792025032712590388105"</f>
        <v>75792025032712590388105</v>
      </c>
      <c r="D754" s="5" t="str">
        <f>"201"</f>
        <v>201</v>
      </c>
      <c r="E754" s="5" t="s">
        <v>6</v>
      </c>
    </row>
    <row r="755" spans="1:5">
      <c r="A755" s="5">
        <v>753</v>
      </c>
      <c r="B755" s="5" t="str">
        <f>"王祥寿"</f>
        <v>王祥寿</v>
      </c>
      <c r="C755" s="5" t="str">
        <f>"75792025032712512988075"</f>
        <v>75792025032712512988075</v>
      </c>
      <c r="D755" s="5" t="str">
        <f>"501"</f>
        <v>501</v>
      </c>
      <c r="E755" s="5" t="s">
        <v>8</v>
      </c>
    </row>
    <row r="756" spans="1:5">
      <c r="A756" s="5">
        <v>754</v>
      </c>
      <c r="B756" s="5" t="str">
        <f>"邱名书"</f>
        <v>邱名书</v>
      </c>
      <c r="C756" s="5" t="str">
        <f>"75792025032712535088086"</f>
        <v>75792025032712535088086</v>
      </c>
      <c r="D756" s="5" t="str">
        <f>"401"</f>
        <v>401</v>
      </c>
      <c r="E756" s="5" t="s">
        <v>10</v>
      </c>
    </row>
    <row r="757" spans="1:5">
      <c r="A757" s="5">
        <v>755</v>
      </c>
      <c r="B757" s="5" t="str">
        <f>"王光鑫"</f>
        <v>王光鑫</v>
      </c>
      <c r="C757" s="5" t="str">
        <f>"75792025032419161564003"</f>
        <v>75792025032419161564003</v>
      </c>
      <c r="D757" s="5" t="str">
        <f>"401"</f>
        <v>401</v>
      </c>
      <c r="E757" s="5" t="s">
        <v>10</v>
      </c>
    </row>
    <row r="758" spans="1:5">
      <c r="A758" s="5">
        <v>756</v>
      </c>
      <c r="B758" s="5" t="str">
        <f>"徐媚"</f>
        <v>徐媚</v>
      </c>
      <c r="C758" s="5" t="str">
        <f>"75792025032623131480626"</f>
        <v>75792025032623131480626</v>
      </c>
      <c r="D758" s="5" t="str">
        <f>"201"</f>
        <v>201</v>
      </c>
      <c r="E758" s="5" t="s">
        <v>6</v>
      </c>
    </row>
    <row r="759" spans="1:5">
      <c r="A759" s="5">
        <v>757</v>
      </c>
      <c r="B759" s="5" t="str">
        <f>"曾帅"</f>
        <v>曾帅</v>
      </c>
      <c r="C759" s="5" t="str">
        <f>"75792025032714061588273"</f>
        <v>75792025032714061588273</v>
      </c>
      <c r="D759" s="5" t="str">
        <f>"201"</f>
        <v>201</v>
      </c>
      <c r="E759" s="5" t="s">
        <v>6</v>
      </c>
    </row>
    <row r="760" spans="1:5">
      <c r="A760" s="5">
        <v>758</v>
      </c>
      <c r="B760" s="5" t="str">
        <f>"谭桂英"</f>
        <v>谭桂英</v>
      </c>
      <c r="C760" s="5" t="str">
        <f>"75792025032613242478453"</f>
        <v>75792025032613242478453</v>
      </c>
      <c r="D760" s="5" t="str">
        <f>"101"</f>
        <v>101</v>
      </c>
      <c r="E760" s="5" t="s">
        <v>7</v>
      </c>
    </row>
    <row r="761" spans="1:5">
      <c r="A761" s="5">
        <v>759</v>
      </c>
      <c r="B761" s="5" t="str">
        <f>"王世钦"</f>
        <v>王世钦</v>
      </c>
      <c r="C761" s="5" t="str">
        <f>"75792025032714210588311"</f>
        <v>75792025032714210588311</v>
      </c>
      <c r="D761" s="5" t="str">
        <f>"201"</f>
        <v>201</v>
      </c>
      <c r="E761" s="5" t="s">
        <v>6</v>
      </c>
    </row>
    <row r="762" spans="1:5">
      <c r="A762" s="5">
        <v>760</v>
      </c>
      <c r="B762" s="5" t="str">
        <f>"王胜"</f>
        <v>王胜</v>
      </c>
      <c r="C762" s="5" t="str">
        <f>"75792025032616262179215"</f>
        <v>75792025032616262179215</v>
      </c>
      <c r="D762" s="5" t="str">
        <f>"501"</f>
        <v>501</v>
      </c>
      <c r="E762" s="5" t="s">
        <v>8</v>
      </c>
    </row>
    <row r="763" spans="1:5">
      <c r="A763" s="5">
        <v>761</v>
      </c>
      <c r="B763" s="5" t="str">
        <f>"岑海燕"</f>
        <v>岑海燕</v>
      </c>
      <c r="C763" s="5" t="str">
        <f>"75792025032714535488419"</f>
        <v>75792025032714535488419</v>
      </c>
      <c r="D763" s="5" t="str">
        <f>"201"</f>
        <v>201</v>
      </c>
      <c r="E763" s="5" t="s">
        <v>6</v>
      </c>
    </row>
    <row r="764" spans="1:5">
      <c r="A764" s="5">
        <v>762</v>
      </c>
      <c r="B764" s="5" t="str">
        <f>"胡桃晶"</f>
        <v>胡桃晶</v>
      </c>
      <c r="C764" s="5" t="str">
        <f>"75792025032714315888339"</f>
        <v>75792025032714315888339</v>
      </c>
      <c r="D764" s="5" t="str">
        <f>"201"</f>
        <v>201</v>
      </c>
      <c r="E764" s="5" t="s">
        <v>6</v>
      </c>
    </row>
    <row r="765" spans="1:5">
      <c r="A765" s="5">
        <v>763</v>
      </c>
      <c r="B765" s="5" t="str">
        <f>"梁顺"</f>
        <v>梁顺</v>
      </c>
      <c r="C765" s="5" t="str">
        <f>"75792025032714195988303"</f>
        <v>75792025032714195988303</v>
      </c>
      <c r="D765" s="5" t="str">
        <f>"201"</f>
        <v>201</v>
      </c>
      <c r="E765" s="5" t="s">
        <v>6</v>
      </c>
    </row>
    <row r="766" spans="1:5">
      <c r="A766" s="5">
        <v>764</v>
      </c>
      <c r="B766" s="5" t="str">
        <f>"曾悦"</f>
        <v>曾悦</v>
      </c>
      <c r="C766" s="5" t="str">
        <f>"75792025032715045988453"</f>
        <v>75792025032715045988453</v>
      </c>
      <c r="D766" s="5" t="str">
        <f>"201"</f>
        <v>201</v>
      </c>
      <c r="E766" s="5" t="s">
        <v>6</v>
      </c>
    </row>
    <row r="767" spans="1:5">
      <c r="A767" s="5">
        <v>765</v>
      </c>
      <c r="B767" s="5" t="str">
        <f>"黄捷"</f>
        <v>黄捷</v>
      </c>
      <c r="C767" s="5" t="str">
        <f>"75792025032715163988486"</f>
        <v>75792025032715163988486</v>
      </c>
      <c r="D767" s="5" t="str">
        <f>"501"</f>
        <v>501</v>
      </c>
      <c r="E767" s="5" t="s">
        <v>8</v>
      </c>
    </row>
    <row r="768" spans="1:5">
      <c r="A768" s="5">
        <v>766</v>
      </c>
      <c r="B768" s="5" t="str">
        <f>"冯小华"</f>
        <v>冯小华</v>
      </c>
      <c r="C768" s="5" t="str">
        <f>"75792025032710502687674"</f>
        <v>75792025032710502687674</v>
      </c>
      <c r="D768" s="5" t="str">
        <f>"201"</f>
        <v>201</v>
      </c>
      <c r="E768" s="5" t="s">
        <v>6</v>
      </c>
    </row>
    <row r="769" spans="1:5">
      <c r="A769" s="5">
        <v>767</v>
      </c>
      <c r="B769" s="5" t="str">
        <f>"黄业辉"</f>
        <v>黄业辉</v>
      </c>
      <c r="C769" s="5" t="str">
        <f>"75792025032715221788515"</f>
        <v>75792025032715221788515</v>
      </c>
      <c r="D769" s="5" t="str">
        <f>"501"</f>
        <v>501</v>
      </c>
      <c r="E769" s="5" t="s">
        <v>8</v>
      </c>
    </row>
    <row r="770" spans="1:5">
      <c r="A770" s="5">
        <v>768</v>
      </c>
      <c r="B770" s="5" t="str">
        <f>"李茜茜"</f>
        <v>李茜茜</v>
      </c>
      <c r="C770" s="5" t="str">
        <f>"75792025032715405388586"</f>
        <v>75792025032715405388586</v>
      </c>
      <c r="D770" s="5" t="str">
        <f>"201"</f>
        <v>201</v>
      </c>
      <c r="E770" s="5" t="s">
        <v>6</v>
      </c>
    </row>
    <row r="771" spans="1:5">
      <c r="A771" s="5">
        <v>769</v>
      </c>
      <c r="B771" s="5" t="str">
        <f>"王先翔"</f>
        <v>王先翔</v>
      </c>
      <c r="C771" s="5" t="str">
        <f>"75792025032715400988585"</f>
        <v>75792025032715400988585</v>
      </c>
      <c r="D771" s="5" t="str">
        <f>"101"</f>
        <v>101</v>
      </c>
      <c r="E771" s="5" t="s">
        <v>7</v>
      </c>
    </row>
    <row r="772" spans="1:5">
      <c r="A772" s="5">
        <v>770</v>
      </c>
      <c r="B772" s="5" t="str">
        <f>"张道义"</f>
        <v>张道义</v>
      </c>
      <c r="C772" s="5" t="str">
        <f>"75792025032715443288610"</f>
        <v>75792025032715443288610</v>
      </c>
      <c r="D772" s="5" t="str">
        <f>"501"</f>
        <v>501</v>
      </c>
      <c r="E772" s="5" t="s">
        <v>8</v>
      </c>
    </row>
    <row r="773" spans="1:5">
      <c r="A773" s="5">
        <v>771</v>
      </c>
      <c r="B773" s="5" t="str">
        <f>"莫先蝶"</f>
        <v>莫先蝶</v>
      </c>
      <c r="C773" s="5" t="str">
        <f>"75792025032715430788596"</f>
        <v>75792025032715430788596</v>
      </c>
      <c r="D773" s="5" t="str">
        <f>"201"</f>
        <v>201</v>
      </c>
      <c r="E773" s="5" t="s">
        <v>6</v>
      </c>
    </row>
    <row r="774" spans="1:5">
      <c r="A774" s="5">
        <v>772</v>
      </c>
      <c r="B774" s="5" t="str">
        <f>"吴燕"</f>
        <v>吴燕</v>
      </c>
      <c r="C774" s="5" t="str">
        <f>"75792025032412563262335"</f>
        <v>75792025032412563262335</v>
      </c>
      <c r="D774" s="5" t="str">
        <f>"501"</f>
        <v>501</v>
      </c>
      <c r="E774" s="5" t="s">
        <v>8</v>
      </c>
    </row>
    <row r="775" spans="1:5">
      <c r="A775" s="5">
        <v>773</v>
      </c>
      <c r="B775" s="5" t="str">
        <f>"王珊珊"</f>
        <v>王珊珊</v>
      </c>
      <c r="C775" s="5" t="str">
        <f>"75792025032416323063373"</f>
        <v>75792025032416323063373</v>
      </c>
      <c r="D775" s="5" t="str">
        <f>"501"</f>
        <v>501</v>
      </c>
      <c r="E775" s="5" t="s">
        <v>8</v>
      </c>
    </row>
    <row r="776" spans="1:5">
      <c r="A776" s="5">
        <v>774</v>
      </c>
      <c r="B776" s="5" t="str">
        <f>"吴丽娇"</f>
        <v>吴丽娇</v>
      </c>
      <c r="C776" s="5" t="str">
        <f>"75792025032709343987013"</f>
        <v>75792025032709343987013</v>
      </c>
      <c r="D776" s="5" t="str">
        <f>"201"</f>
        <v>201</v>
      </c>
      <c r="E776" s="5" t="s">
        <v>6</v>
      </c>
    </row>
    <row r="777" spans="1:5">
      <c r="A777" s="5">
        <v>775</v>
      </c>
      <c r="B777" s="5" t="str">
        <f>"吴美霞"</f>
        <v>吴美霞</v>
      </c>
      <c r="C777" s="5" t="str">
        <f>"75792025032716073088690"</f>
        <v>75792025032716073088690</v>
      </c>
      <c r="D777" s="5" t="str">
        <f>"501"</f>
        <v>501</v>
      </c>
      <c r="E777" s="5" t="s">
        <v>8</v>
      </c>
    </row>
    <row r="778" spans="1:5">
      <c r="A778" s="5">
        <v>776</v>
      </c>
      <c r="B778" s="5" t="str">
        <f>"温妮"</f>
        <v>温妮</v>
      </c>
      <c r="C778" s="5" t="str">
        <f>"75792025032716321788773"</f>
        <v>75792025032716321788773</v>
      </c>
      <c r="D778" s="5" t="str">
        <f>"501"</f>
        <v>501</v>
      </c>
      <c r="E778" s="5" t="s">
        <v>8</v>
      </c>
    </row>
    <row r="779" spans="1:5">
      <c r="A779" s="5">
        <v>777</v>
      </c>
      <c r="B779" s="5" t="str">
        <f>"何晓曼"</f>
        <v>何晓曼</v>
      </c>
      <c r="C779" s="5" t="str">
        <f>"75792025032716361388793"</f>
        <v>75792025032716361388793</v>
      </c>
      <c r="D779" s="5" t="str">
        <f>"201"</f>
        <v>201</v>
      </c>
      <c r="E779" s="5" t="s">
        <v>6</v>
      </c>
    </row>
    <row r="780" spans="1:5">
      <c r="A780" s="5">
        <v>778</v>
      </c>
      <c r="B780" s="5" t="str">
        <f>"彭恩翔"</f>
        <v>彭恩翔</v>
      </c>
      <c r="C780" s="5" t="str">
        <f>"75792025032716085788694"</f>
        <v>75792025032716085788694</v>
      </c>
      <c r="D780" s="5" t="str">
        <f>"501"</f>
        <v>501</v>
      </c>
      <c r="E780" s="5" t="s">
        <v>8</v>
      </c>
    </row>
    <row r="781" spans="1:5">
      <c r="A781" s="5">
        <v>779</v>
      </c>
      <c r="B781" s="5" t="str">
        <f>"陈振明"</f>
        <v>陈振明</v>
      </c>
      <c r="C781" s="5" t="str">
        <f>"75792025032716393088808"</f>
        <v>75792025032716393088808</v>
      </c>
      <c r="D781" s="5" t="str">
        <f>"201"</f>
        <v>201</v>
      </c>
      <c r="E781" s="5" t="s">
        <v>6</v>
      </c>
    </row>
    <row r="782" spans="1:5">
      <c r="A782" s="5">
        <v>780</v>
      </c>
      <c r="B782" s="5" t="str">
        <f>"王雪晶"</f>
        <v>王雪晶</v>
      </c>
      <c r="C782" s="5" t="str">
        <f>"75792025032712290687998"</f>
        <v>75792025032712290687998</v>
      </c>
      <c r="D782" s="5" t="str">
        <f>"501"</f>
        <v>501</v>
      </c>
      <c r="E782" s="5" t="s">
        <v>8</v>
      </c>
    </row>
    <row r="783" spans="1:5">
      <c r="A783" s="5">
        <v>781</v>
      </c>
      <c r="B783" s="5" t="str">
        <f>"王康渝"</f>
        <v>王康渝</v>
      </c>
      <c r="C783" s="5" t="str">
        <f>"75792025032716524588846"</f>
        <v>75792025032716524588846</v>
      </c>
      <c r="D783" s="5" t="str">
        <f>"501"</f>
        <v>501</v>
      </c>
      <c r="E783" s="5" t="s">
        <v>8</v>
      </c>
    </row>
    <row r="784" spans="1:5">
      <c r="A784" s="5">
        <v>782</v>
      </c>
      <c r="B784" s="5" t="str">
        <f>"王秋菊"</f>
        <v>王秋菊</v>
      </c>
      <c r="C784" s="5" t="str">
        <f>"75792025032708380182077"</f>
        <v>75792025032708380182077</v>
      </c>
      <c r="D784" s="5" t="str">
        <f>"401"</f>
        <v>401</v>
      </c>
      <c r="E784" s="5" t="s">
        <v>10</v>
      </c>
    </row>
    <row r="785" spans="1:5">
      <c r="A785" s="5">
        <v>783</v>
      </c>
      <c r="B785" s="5" t="str">
        <f>"杨淀"</f>
        <v>杨淀</v>
      </c>
      <c r="C785" s="5" t="str">
        <f>"75792025032716462488829"</f>
        <v>75792025032716462488829</v>
      </c>
      <c r="D785" s="5" t="str">
        <f>"201"</f>
        <v>201</v>
      </c>
      <c r="E785" s="5" t="s">
        <v>6</v>
      </c>
    </row>
    <row r="786" spans="1:5">
      <c r="A786" s="5">
        <v>784</v>
      </c>
      <c r="B786" s="5" t="str">
        <f>"王琴"</f>
        <v>王琴</v>
      </c>
      <c r="C786" s="5" t="str">
        <f>"75792025032716380588803"</f>
        <v>75792025032716380588803</v>
      </c>
      <c r="D786" s="5" t="str">
        <f>"101"</f>
        <v>101</v>
      </c>
      <c r="E786" s="5" t="s">
        <v>7</v>
      </c>
    </row>
    <row r="787" spans="1:5">
      <c r="A787" s="5">
        <v>785</v>
      </c>
      <c r="B787" s="5" t="str">
        <f>"陈金意"</f>
        <v>陈金意</v>
      </c>
      <c r="C787" s="5" t="str">
        <f>"75792025032716493988839"</f>
        <v>75792025032716493988839</v>
      </c>
      <c r="D787" s="5" t="str">
        <f>"501"</f>
        <v>501</v>
      </c>
      <c r="E787" s="5" t="s">
        <v>8</v>
      </c>
    </row>
    <row r="788" spans="1:5">
      <c r="A788" s="5">
        <v>786</v>
      </c>
      <c r="B788" s="5" t="str">
        <f>"温慧香"</f>
        <v>温慧香</v>
      </c>
      <c r="C788" s="5" t="str">
        <f>"75792025032716472588833"</f>
        <v>75792025032716472588833</v>
      </c>
      <c r="D788" s="5" t="str">
        <f>"501"</f>
        <v>501</v>
      </c>
      <c r="E788" s="5" t="s">
        <v>8</v>
      </c>
    </row>
    <row r="789" spans="1:5">
      <c r="A789" s="5">
        <v>787</v>
      </c>
      <c r="B789" s="5" t="str">
        <f>"符式兴"</f>
        <v>符式兴</v>
      </c>
      <c r="C789" s="5" t="str">
        <f>"75792025032717293388951"</f>
        <v>75792025032717293388951</v>
      </c>
      <c r="D789" s="5" t="str">
        <f>"201"</f>
        <v>201</v>
      </c>
      <c r="E789" s="5" t="s">
        <v>6</v>
      </c>
    </row>
    <row r="790" spans="1:5">
      <c r="A790" s="5">
        <v>788</v>
      </c>
      <c r="B790" s="5" t="str">
        <f>"欧小妹"</f>
        <v>欧小妹</v>
      </c>
      <c r="C790" s="5" t="str">
        <f>"75792025032717493089009"</f>
        <v>75792025032717493089009</v>
      </c>
      <c r="D790" s="5" t="str">
        <f>"501"</f>
        <v>501</v>
      </c>
      <c r="E790" s="5" t="s">
        <v>8</v>
      </c>
    </row>
    <row r="791" spans="1:5">
      <c r="A791" s="5">
        <v>789</v>
      </c>
      <c r="B791" s="5" t="str">
        <f>"王莎莎"</f>
        <v>王莎莎</v>
      </c>
      <c r="C791" s="5" t="str">
        <f>"75792025032417332763662"</f>
        <v>75792025032417332763662</v>
      </c>
      <c r="D791" s="5" t="str">
        <f>"501"</f>
        <v>501</v>
      </c>
      <c r="E791" s="5" t="s">
        <v>8</v>
      </c>
    </row>
    <row r="792" spans="1:5">
      <c r="A792" s="5">
        <v>790</v>
      </c>
      <c r="B792" s="5" t="str">
        <f>"姜敏鸿"</f>
        <v>姜敏鸿</v>
      </c>
      <c r="C792" s="5" t="str">
        <f>"75792025032713334488194"</f>
        <v>75792025032713334488194</v>
      </c>
      <c r="D792" s="5" t="str">
        <f>"201"</f>
        <v>201</v>
      </c>
      <c r="E792" s="5" t="s">
        <v>6</v>
      </c>
    </row>
    <row r="793" spans="1:5">
      <c r="A793" s="5">
        <v>791</v>
      </c>
      <c r="B793" s="5" t="str">
        <f>"李孟姣"</f>
        <v>李孟姣</v>
      </c>
      <c r="C793" s="5" t="str">
        <f>"75792025032718195689083"</f>
        <v>75792025032718195689083</v>
      </c>
      <c r="D793" s="5" t="str">
        <f>"201"</f>
        <v>201</v>
      </c>
      <c r="E793" s="5" t="s">
        <v>6</v>
      </c>
    </row>
    <row r="794" spans="1:5">
      <c r="A794" s="5">
        <v>792</v>
      </c>
      <c r="B794" s="5" t="str">
        <f>"王雅思"</f>
        <v>王雅思</v>
      </c>
      <c r="C794" s="5" t="str">
        <f>"75792025032718192389080"</f>
        <v>75792025032718192389080</v>
      </c>
      <c r="D794" s="5" t="str">
        <f>"201"</f>
        <v>201</v>
      </c>
      <c r="E794" s="5" t="s">
        <v>6</v>
      </c>
    </row>
    <row r="795" spans="1:5">
      <c r="A795" s="5">
        <v>793</v>
      </c>
      <c r="B795" s="5" t="str">
        <f>"王乙此"</f>
        <v>王乙此</v>
      </c>
      <c r="C795" s="5" t="str">
        <f>"75792025032718425589144"</f>
        <v>75792025032718425589144</v>
      </c>
      <c r="D795" s="5" t="str">
        <f>"501"</f>
        <v>501</v>
      </c>
      <c r="E795" s="5" t="s">
        <v>8</v>
      </c>
    </row>
    <row r="796" spans="1:5">
      <c r="A796" s="5">
        <v>794</v>
      </c>
      <c r="B796" s="5" t="str">
        <f>"唐建华"</f>
        <v>唐建华</v>
      </c>
      <c r="C796" s="5" t="str">
        <f>"75792025032620465980116"</f>
        <v>75792025032620465980116</v>
      </c>
      <c r="D796" s="5" t="str">
        <f>"201"</f>
        <v>201</v>
      </c>
      <c r="E796" s="5" t="s">
        <v>6</v>
      </c>
    </row>
    <row r="797" spans="1:5">
      <c r="A797" s="5">
        <v>795</v>
      </c>
      <c r="B797" s="5" t="str">
        <f>"洪绵基"</f>
        <v>洪绵基</v>
      </c>
      <c r="C797" s="5" t="str">
        <f>"75792025032710191687443"</f>
        <v>75792025032710191687443</v>
      </c>
      <c r="D797" s="5" t="str">
        <f>"201"</f>
        <v>201</v>
      </c>
      <c r="E797" s="5" t="s">
        <v>6</v>
      </c>
    </row>
    <row r="798" spans="1:5">
      <c r="A798" s="5">
        <v>796</v>
      </c>
      <c r="B798" s="5" t="str">
        <f>"张舒瑾"</f>
        <v>张舒瑾</v>
      </c>
      <c r="C798" s="5" t="str">
        <f>"75792025032701345180792"</f>
        <v>75792025032701345180792</v>
      </c>
      <c r="D798" s="5" t="str">
        <f>"201"</f>
        <v>201</v>
      </c>
      <c r="E798" s="5" t="s">
        <v>6</v>
      </c>
    </row>
    <row r="799" spans="1:5">
      <c r="A799" s="5">
        <v>797</v>
      </c>
      <c r="B799" s="5" t="str">
        <f>"李业霜"</f>
        <v>李业霜</v>
      </c>
      <c r="C799" s="5" t="str">
        <f>"75792025032718531689173"</f>
        <v>75792025032718531689173</v>
      </c>
      <c r="D799" s="5" t="str">
        <f>"201"</f>
        <v>201</v>
      </c>
      <c r="E799" s="5" t="s">
        <v>6</v>
      </c>
    </row>
    <row r="800" spans="1:5">
      <c r="A800" s="5">
        <v>798</v>
      </c>
      <c r="B800" s="5" t="str">
        <f>"王仕荣"</f>
        <v>王仕荣</v>
      </c>
      <c r="C800" s="5" t="str">
        <f>"75792025032718550789180"</f>
        <v>75792025032718550789180</v>
      </c>
      <c r="D800" s="5" t="str">
        <f>"501"</f>
        <v>501</v>
      </c>
      <c r="E800" s="5" t="s">
        <v>8</v>
      </c>
    </row>
    <row r="801" spans="1:5">
      <c r="A801" s="5">
        <v>799</v>
      </c>
      <c r="B801" s="5" t="str">
        <f>"蔡雯"</f>
        <v>蔡雯</v>
      </c>
      <c r="C801" s="5" t="str">
        <f>"75792025032719033089214"</f>
        <v>75792025032719033089214</v>
      </c>
      <c r="D801" s="5" t="str">
        <f>"501"</f>
        <v>501</v>
      </c>
      <c r="E801" s="5" t="s">
        <v>8</v>
      </c>
    </row>
    <row r="802" spans="1:5">
      <c r="A802" s="5">
        <v>800</v>
      </c>
      <c r="B802" s="5" t="str">
        <f>"何唱"</f>
        <v>何唱</v>
      </c>
      <c r="C802" s="5" t="str">
        <f>"75792025032718460489153"</f>
        <v>75792025032718460489153</v>
      </c>
      <c r="D802" s="5" t="str">
        <f>"401"</f>
        <v>401</v>
      </c>
      <c r="E802" s="5" t="s">
        <v>10</v>
      </c>
    </row>
    <row r="803" spans="1:5">
      <c r="A803" s="5">
        <v>801</v>
      </c>
      <c r="B803" s="5" t="str">
        <f>"徐文堂"</f>
        <v>徐文堂</v>
      </c>
      <c r="C803" s="5" t="str">
        <f>"75792025032417272663640"</f>
        <v>75792025032417272663640</v>
      </c>
      <c r="D803" s="5" t="str">
        <f>"501"</f>
        <v>501</v>
      </c>
      <c r="E803" s="5" t="s">
        <v>8</v>
      </c>
    </row>
    <row r="804" spans="1:5">
      <c r="A804" s="5">
        <v>802</v>
      </c>
      <c r="B804" s="5" t="str">
        <f>"吴佳艳"</f>
        <v>吴佳艳</v>
      </c>
      <c r="C804" s="5" t="str">
        <f>"75792025032718582589191"</f>
        <v>75792025032718582589191</v>
      </c>
      <c r="D804" s="5" t="str">
        <f>"501"</f>
        <v>501</v>
      </c>
      <c r="E804" s="5" t="s">
        <v>8</v>
      </c>
    </row>
    <row r="805" spans="1:5">
      <c r="A805" s="5">
        <v>803</v>
      </c>
      <c r="B805" s="5" t="str">
        <f>"王育鹏"</f>
        <v>王育鹏</v>
      </c>
      <c r="C805" s="5" t="str">
        <f>"75792025032511331565967"</f>
        <v>75792025032511331565967</v>
      </c>
      <c r="D805" s="5" t="str">
        <f>"101"</f>
        <v>101</v>
      </c>
      <c r="E805" s="5" t="s">
        <v>7</v>
      </c>
    </row>
    <row r="806" spans="1:5">
      <c r="A806" s="5">
        <v>804</v>
      </c>
      <c r="B806" s="5" t="str">
        <f>"朱允华"</f>
        <v>朱允华</v>
      </c>
      <c r="C806" s="5" t="str">
        <f>"75792025032719302489329"</f>
        <v>75792025032719302489329</v>
      </c>
      <c r="D806" s="5" t="str">
        <f>"201"</f>
        <v>201</v>
      </c>
      <c r="E806" s="5" t="s">
        <v>6</v>
      </c>
    </row>
    <row r="807" spans="1:5">
      <c r="A807" s="5">
        <v>805</v>
      </c>
      <c r="B807" s="5" t="str">
        <f>"蔡婷"</f>
        <v>蔡婷</v>
      </c>
      <c r="C807" s="5" t="str">
        <f>"75792025032719303189330"</f>
        <v>75792025032719303189330</v>
      </c>
      <c r="D807" s="5" t="str">
        <f>"501"</f>
        <v>501</v>
      </c>
      <c r="E807" s="5" t="s">
        <v>8</v>
      </c>
    </row>
    <row r="808" spans="1:5">
      <c r="A808" s="5">
        <v>806</v>
      </c>
      <c r="B808" s="5" t="str">
        <f>"陈小翠"</f>
        <v>陈小翠</v>
      </c>
      <c r="C808" s="5" t="str">
        <f>"75792025032703361980812"</f>
        <v>75792025032703361980812</v>
      </c>
      <c r="D808" s="5" t="str">
        <f>"201"</f>
        <v>201</v>
      </c>
      <c r="E808" s="5" t="s">
        <v>6</v>
      </c>
    </row>
    <row r="809" spans="1:5">
      <c r="A809" s="5">
        <v>807</v>
      </c>
      <c r="B809" s="5" t="str">
        <f>"吴钟尧"</f>
        <v>吴钟尧</v>
      </c>
      <c r="C809" s="5" t="str">
        <f>"75792025032719370389367"</f>
        <v>75792025032719370389367</v>
      </c>
      <c r="D809" s="5" t="str">
        <f>"501"</f>
        <v>501</v>
      </c>
      <c r="E809" s="5" t="s">
        <v>8</v>
      </c>
    </row>
    <row r="810" spans="1:5">
      <c r="A810" s="5">
        <v>808</v>
      </c>
      <c r="B810" s="5" t="str">
        <f>"陈韦莹"</f>
        <v>陈韦莹</v>
      </c>
      <c r="C810" s="5" t="str">
        <f>"75792025032700154480740"</f>
        <v>75792025032700154480740</v>
      </c>
      <c r="D810" s="5" t="str">
        <f>"201"</f>
        <v>201</v>
      </c>
      <c r="E810" s="5" t="s">
        <v>6</v>
      </c>
    </row>
    <row r="811" spans="1:5">
      <c r="A811" s="5">
        <v>809</v>
      </c>
      <c r="B811" s="5" t="str">
        <f>"吴海荣"</f>
        <v>吴海荣</v>
      </c>
      <c r="C811" s="5" t="str">
        <f>"75792025032719413889383"</f>
        <v>75792025032719413889383</v>
      </c>
      <c r="D811" s="5" t="str">
        <f>"501"</f>
        <v>501</v>
      </c>
      <c r="E811" s="5" t="s">
        <v>8</v>
      </c>
    </row>
    <row r="812" spans="1:5">
      <c r="A812" s="5">
        <v>810</v>
      </c>
      <c r="B812" s="5" t="str">
        <f>"唐新秀"</f>
        <v>唐新秀</v>
      </c>
      <c r="C812" s="5" t="str">
        <f>"75792025032511150065879"</f>
        <v>75792025032511150065879</v>
      </c>
      <c r="D812" s="5" t="str">
        <f>"501"</f>
        <v>501</v>
      </c>
      <c r="E812" s="5" t="s">
        <v>8</v>
      </c>
    </row>
    <row r="813" spans="1:5">
      <c r="A813" s="5">
        <v>811</v>
      </c>
      <c r="B813" s="5" t="str">
        <f>"王涛"</f>
        <v>王涛</v>
      </c>
      <c r="C813" s="5" t="str">
        <f>"75792025032719311989333"</f>
        <v>75792025032719311989333</v>
      </c>
      <c r="D813" s="5" t="str">
        <f>"201"</f>
        <v>201</v>
      </c>
      <c r="E813" s="5" t="s">
        <v>6</v>
      </c>
    </row>
    <row r="814" spans="1:5">
      <c r="A814" s="5">
        <v>812</v>
      </c>
      <c r="B814" s="5" t="str">
        <f>"黄美娟"</f>
        <v>黄美娟</v>
      </c>
      <c r="C814" s="5" t="str">
        <f>"75792025032720001389462"</f>
        <v>75792025032720001389462</v>
      </c>
      <c r="D814" s="5" t="str">
        <f>"501"</f>
        <v>501</v>
      </c>
      <c r="E814" s="5" t="s">
        <v>8</v>
      </c>
    </row>
    <row r="815" spans="1:5">
      <c r="A815" s="5">
        <v>813</v>
      </c>
      <c r="B815" s="5" t="str">
        <f>"蔡仁理"</f>
        <v>蔡仁理</v>
      </c>
      <c r="C815" s="5" t="str">
        <f>"75792025032411343261959"</f>
        <v>75792025032411343261959</v>
      </c>
      <c r="D815" s="5" t="str">
        <f>"501"</f>
        <v>501</v>
      </c>
      <c r="E815" s="5" t="s">
        <v>8</v>
      </c>
    </row>
    <row r="816" spans="1:5">
      <c r="A816" s="5">
        <v>814</v>
      </c>
      <c r="B816" s="5" t="str">
        <f>"李章维"</f>
        <v>李章维</v>
      </c>
      <c r="C816" s="5" t="str">
        <f>"75792025032720161789521"</f>
        <v>75792025032720161789521</v>
      </c>
      <c r="D816" s="5" t="str">
        <f>"201"</f>
        <v>201</v>
      </c>
      <c r="E816" s="5" t="s">
        <v>6</v>
      </c>
    </row>
    <row r="817" spans="1:5">
      <c r="A817" s="5">
        <v>815</v>
      </c>
      <c r="B817" s="5" t="str">
        <f>"李文"</f>
        <v>李文</v>
      </c>
      <c r="C817" s="5" t="str">
        <f>"75792025032720150789515"</f>
        <v>75792025032720150789515</v>
      </c>
      <c r="D817" s="5" t="str">
        <f>"201"</f>
        <v>201</v>
      </c>
      <c r="E817" s="5" t="s">
        <v>6</v>
      </c>
    </row>
    <row r="818" spans="1:5">
      <c r="A818" s="5">
        <v>816</v>
      </c>
      <c r="B818" s="5" t="str">
        <f>"李强"</f>
        <v>李强</v>
      </c>
      <c r="C818" s="5" t="str">
        <f>"75792025032720184989530"</f>
        <v>75792025032720184989530</v>
      </c>
      <c r="D818" s="5" t="str">
        <f>"201"</f>
        <v>201</v>
      </c>
      <c r="E818" s="5" t="s">
        <v>6</v>
      </c>
    </row>
    <row r="819" spans="1:5">
      <c r="A819" s="5">
        <v>817</v>
      </c>
      <c r="B819" s="5" t="str">
        <f>"周友康"</f>
        <v>周友康</v>
      </c>
      <c r="C819" s="5" t="str">
        <f>"75792025032617482679546"</f>
        <v>75792025032617482679546</v>
      </c>
      <c r="D819" s="5" t="str">
        <f>"201"</f>
        <v>201</v>
      </c>
      <c r="E819" s="5" t="s">
        <v>6</v>
      </c>
    </row>
    <row r="820" spans="1:5">
      <c r="A820" s="5">
        <v>818</v>
      </c>
      <c r="B820" s="5" t="str">
        <f>"莫李侠"</f>
        <v>莫李侠</v>
      </c>
      <c r="C820" s="5" t="str">
        <f>"75792025032719072689228"</f>
        <v>75792025032719072689228</v>
      </c>
      <c r="D820" s="5" t="str">
        <f>"401"</f>
        <v>401</v>
      </c>
      <c r="E820" s="5" t="s">
        <v>10</v>
      </c>
    </row>
    <row r="821" spans="1:5">
      <c r="A821" s="5">
        <v>819</v>
      </c>
      <c r="B821" s="5" t="str">
        <f>"许婷婷"</f>
        <v>许婷婷</v>
      </c>
      <c r="C821" s="5" t="str">
        <f>"75792025032615055378820"</f>
        <v>75792025032615055378820</v>
      </c>
      <c r="D821" s="5" t="str">
        <f>"201"</f>
        <v>201</v>
      </c>
      <c r="E821" s="5" t="s">
        <v>6</v>
      </c>
    </row>
    <row r="822" spans="1:5">
      <c r="A822" s="5">
        <v>820</v>
      </c>
      <c r="B822" s="5" t="str">
        <f>"许芳浩"</f>
        <v>许芳浩</v>
      </c>
      <c r="C822" s="5" t="str">
        <f>"75792025032720243389549"</f>
        <v>75792025032720243389549</v>
      </c>
      <c r="D822" s="5" t="str">
        <f>"201"</f>
        <v>201</v>
      </c>
      <c r="E822" s="5" t="s">
        <v>6</v>
      </c>
    </row>
    <row r="823" spans="1:5">
      <c r="A823" s="5">
        <v>821</v>
      </c>
      <c r="B823" s="5" t="str">
        <f>"邱欣欣"</f>
        <v>邱欣欣</v>
      </c>
      <c r="C823" s="5" t="str">
        <f>"75792025032721003789683"</f>
        <v>75792025032721003789683</v>
      </c>
      <c r="D823" s="5" t="str">
        <f>"201"</f>
        <v>201</v>
      </c>
      <c r="E823" s="5" t="s">
        <v>6</v>
      </c>
    </row>
    <row r="824" spans="1:5">
      <c r="A824" s="5">
        <v>822</v>
      </c>
      <c r="B824" s="5" t="str">
        <f>"吴欣欣"</f>
        <v>吴欣欣</v>
      </c>
      <c r="C824" s="5" t="str">
        <f>"75792025032615531379053"</f>
        <v>75792025032615531379053</v>
      </c>
      <c r="D824" s="5" t="str">
        <f>"201"</f>
        <v>201</v>
      </c>
      <c r="E824" s="5" t="s">
        <v>6</v>
      </c>
    </row>
    <row r="825" spans="1:5">
      <c r="A825" s="5">
        <v>823</v>
      </c>
      <c r="B825" s="5" t="str">
        <f>"吴丽花"</f>
        <v>吴丽花</v>
      </c>
      <c r="C825" s="5" t="str">
        <f>"75792025032720453489624"</f>
        <v>75792025032720453489624</v>
      </c>
      <c r="D825" s="5" t="str">
        <f>"501"</f>
        <v>501</v>
      </c>
      <c r="E825" s="5" t="s">
        <v>8</v>
      </c>
    </row>
    <row r="826" spans="1:5">
      <c r="A826" s="5">
        <v>824</v>
      </c>
      <c r="B826" s="5" t="str">
        <f>"李欣欣"</f>
        <v>李欣欣</v>
      </c>
      <c r="C826" s="5" t="str">
        <f>"75792025032721131289731"</f>
        <v>75792025032721131289731</v>
      </c>
      <c r="D826" s="5" t="str">
        <f>"201"</f>
        <v>201</v>
      </c>
      <c r="E826" s="5" t="s">
        <v>6</v>
      </c>
    </row>
    <row r="827" spans="1:5">
      <c r="A827" s="5">
        <v>825</v>
      </c>
      <c r="B827" s="5" t="str">
        <f>"庞彦祺"</f>
        <v>庞彦祺</v>
      </c>
      <c r="C827" s="5" t="str">
        <f>"75792025032720565889666"</f>
        <v>75792025032720565889666</v>
      </c>
      <c r="D827" s="5" t="str">
        <f>"501"</f>
        <v>501</v>
      </c>
      <c r="E827" s="5" t="s">
        <v>8</v>
      </c>
    </row>
    <row r="828" spans="1:5">
      <c r="A828" s="5">
        <v>826</v>
      </c>
      <c r="B828" s="5" t="str">
        <f>"黄位国"</f>
        <v>黄位国</v>
      </c>
      <c r="C828" s="5" t="str">
        <f>"75792025032716030488682"</f>
        <v>75792025032716030488682</v>
      </c>
      <c r="D828" s="5" t="str">
        <f>"201"</f>
        <v>201</v>
      </c>
      <c r="E828" s="5" t="s">
        <v>6</v>
      </c>
    </row>
    <row r="829" spans="1:5">
      <c r="A829" s="5">
        <v>827</v>
      </c>
      <c r="B829" s="5" t="str">
        <f>"吴海萍"</f>
        <v>吴海萍</v>
      </c>
      <c r="C829" s="5" t="str">
        <f>"75792025032610250777610"</f>
        <v>75792025032610250777610</v>
      </c>
      <c r="D829" s="5" t="str">
        <f>"501"</f>
        <v>501</v>
      </c>
      <c r="E829" s="5" t="s">
        <v>8</v>
      </c>
    </row>
    <row r="830" spans="1:5">
      <c r="A830" s="5">
        <v>828</v>
      </c>
      <c r="B830" s="5" t="str">
        <f>"曾维广"</f>
        <v>曾维广</v>
      </c>
      <c r="C830" s="5" t="str">
        <f>"75792025032721455489837"</f>
        <v>75792025032721455489837</v>
      </c>
      <c r="D830" s="5" t="str">
        <f>"101"</f>
        <v>101</v>
      </c>
      <c r="E830" s="5" t="s">
        <v>7</v>
      </c>
    </row>
    <row r="831" spans="1:5">
      <c r="A831" s="5">
        <v>829</v>
      </c>
      <c r="B831" s="5" t="str">
        <f>"吴环琴"</f>
        <v>吴环琴</v>
      </c>
      <c r="C831" s="5" t="str">
        <f>"75792025032721474289844"</f>
        <v>75792025032721474289844</v>
      </c>
      <c r="D831" s="5" t="str">
        <f>"201"</f>
        <v>201</v>
      </c>
      <c r="E831" s="5" t="s">
        <v>6</v>
      </c>
    </row>
    <row r="832" spans="1:5">
      <c r="A832" s="5">
        <v>830</v>
      </c>
      <c r="B832" s="5" t="str">
        <f>"陈糠"</f>
        <v>陈糠</v>
      </c>
      <c r="C832" s="5" t="str">
        <f>"75792025032715561888660"</f>
        <v>75792025032715561888660</v>
      </c>
      <c r="D832" s="5" t="str">
        <f>"501"</f>
        <v>501</v>
      </c>
      <c r="E832" s="5" t="s">
        <v>8</v>
      </c>
    </row>
    <row r="833" spans="1:5">
      <c r="A833" s="5">
        <v>831</v>
      </c>
      <c r="B833" s="5" t="str">
        <f>"郑明怡"</f>
        <v>郑明怡</v>
      </c>
      <c r="C833" s="5" t="str">
        <f>"75792025032721551289872"</f>
        <v>75792025032721551289872</v>
      </c>
      <c r="D833" s="5" t="str">
        <f>"201"</f>
        <v>201</v>
      </c>
      <c r="E833" s="5" t="s">
        <v>6</v>
      </c>
    </row>
    <row r="834" spans="1:5">
      <c r="A834" s="5">
        <v>832</v>
      </c>
      <c r="B834" s="5" t="str">
        <f>"吴海彬"</f>
        <v>吴海彬</v>
      </c>
      <c r="C834" s="5" t="str">
        <f>"75792025032721515589857"</f>
        <v>75792025032721515589857</v>
      </c>
      <c r="D834" s="5" t="str">
        <f>"501"</f>
        <v>501</v>
      </c>
      <c r="E834" s="5" t="s">
        <v>8</v>
      </c>
    </row>
    <row r="835" spans="1:5">
      <c r="A835" s="5">
        <v>833</v>
      </c>
      <c r="B835" s="5" t="str">
        <f>"王雅菲"</f>
        <v>王雅菲</v>
      </c>
      <c r="C835" s="5" t="str">
        <f>"75792025032722135789935"</f>
        <v>75792025032722135789935</v>
      </c>
      <c r="D835" s="5" t="str">
        <f>"201"</f>
        <v>201</v>
      </c>
      <c r="E835" s="5" t="s">
        <v>6</v>
      </c>
    </row>
    <row r="836" spans="1:5">
      <c r="A836" s="5">
        <v>834</v>
      </c>
      <c r="B836" s="5" t="str">
        <f>"袁青"</f>
        <v>袁青</v>
      </c>
      <c r="C836" s="5" t="str">
        <f>"75792025032722302589980"</f>
        <v>75792025032722302589980</v>
      </c>
      <c r="D836" s="5" t="str">
        <f>"501"</f>
        <v>501</v>
      </c>
      <c r="E836" s="5" t="s">
        <v>8</v>
      </c>
    </row>
    <row r="837" spans="1:5">
      <c r="A837" s="5">
        <v>835</v>
      </c>
      <c r="B837" s="5" t="str">
        <f>"邱巧春"</f>
        <v>邱巧春</v>
      </c>
      <c r="C837" s="5" t="str">
        <f>"75792025032722064789916"</f>
        <v>75792025032722064789916</v>
      </c>
      <c r="D837" s="5" t="str">
        <f>"501"</f>
        <v>501</v>
      </c>
      <c r="E837" s="5" t="s">
        <v>8</v>
      </c>
    </row>
    <row r="838" spans="1:5">
      <c r="A838" s="5">
        <v>836</v>
      </c>
      <c r="B838" s="5" t="str">
        <f>"王彩虹"</f>
        <v>王彩虹</v>
      </c>
      <c r="C838" s="5" t="str">
        <f>"75792025032721451389835"</f>
        <v>75792025032721451389835</v>
      </c>
      <c r="D838" s="5" t="str">
        <f>"501"</f>
        <v>501</v>
      </c>
      <c r="E838" s="5" t="s">
        <v>8</v>
      </c>
    </row>
    <row r="839" spans="1:5">
      <c r="A839" s="5">
        <v>837</v>
      </c>
      <c r="B839" s="5" t="str">
        <f>"朱紫"</f>
        <v>朱紫</v>
      </c>
      <c r="C839" s="5" t="str">
        <f>"75792025032722361289992"</f>
        <v>75792025032722361289992</v>
      </c>
      <c r="D839" s="5" t="str">
        <f>"201"</f>
        <v>201</v>
      </c>
      <c r="E839" s="5" t="s">
        <v>6</v>
      </c>
    </row>
    <row r="840" spans="1:5">
      <c r="A840" s="5">
        <v>838</v>
      </c>
      <c r="B840" s="5" t="str">
        <f>"王和强"</f>
        <v>王和强</v>
      </c>
      <c r="C840" s="5" t="str">
        <f>"75792025032722510190037"</f>
        <v>75792025032722510190037</v>
      </c>
      <c r="D840" s="5" t="str">
        <f>"501"</f>
        <v>501</v>
      </c>
      <c r="E840" s="5" t="s">
        <v>8</v>
      </c>
    </row>
    <row r="841" spans="1:5">
      <c r="A841" s="5">
        <v>839</v>
      </c>
      <c r="B841" s="5" t="str">
        <f>"王川瑱"</f>
        <v>王川瑱</v>
      </c>
      <c r="C841" s="5" t="str">
        <f>"75792025032516283175781"</f>
        <v>75792025032516283175781</v>
      </c>
      <c r="D841" s="5" t="str">
        <f>"201"</f>
        <v>201</v>
      </c>
      <c r="E841" s="5" t="s">
        <v>6</v>
      </c>
    </row>
    <row r="842" spans="1:5">
      <c r="A842" s="5">
        <v>840</v>
      </c>
      <c r="B842" s="5" t="str">
        <f>"廖忠东"</f>
        <v>廖忠东</v>
      </c>
      <c r="C842" s="5" t="str">
        <f>"75792025032722465290019"</f>
        <v>75792025032722465290019</v>
      </c>
      <c r="D842" s="5" t="str">
        <f>"501"</f>
        <v>501</v>
      </c>
      <c r="E842" s="5" t="s">
        <v>8</v>
      </c>
    </row>
    <row r="843" spans="1:5">
      <c r="A843" s="5">
        <v>841</v>
      </c>
      <c r="B843" s="5" t="str">
        <f>"王丽"</f>
        <v>王丽</v>
      </c>
      <c r="C843" s="5" t="str">
        <f>"75792025032715073588464"</f>
        <v>75792025032715073588464</v>
      </c>
      <c r="D843" s="5" t="str">
        <f>"201"</f>
        <v>201</v>
      </c>
      <c r="E843" s="5" t="s">
        <v>6</v>
      </c>
    </row>
    <row r="844" spans="1:5">
      <c r="A844" s="5">
        <v>842</v>
      </c>
      <c r="B844" s="5" t="str">
        <f>"王国先"</f>
        <v>王国先</v>
      </c>
      <c r="C844" s="5" t="str">
        <f>"75792025032723110590090"</f>
        <v>75792025032723110590090</v>
      </c>
      <c r="D844" s="5" t="str">
        <f>"201"</f>
        <v>201</v>
      </c>
      <c r="E844" s="5" t="s">
        <v>6</v>
      </c>
    </row>
    <row r="845" spans="1:5">
      <c r="A845" s="5">
        <v>843</v>
      </c>
      <c r="B845" s="5" t="str">
        <f>"黄越"</f>
        <v>黄越</v>
      </c>
      <c r="C845" s="5" t="str">
        <f>"75792025032723131390097"</f>
        <v>75792025032723131390097</v>
      </c>
      <c r="D845" s="5" t="str">
        <f>"201"</f>
        <v>201</v>
      </c>
      <c r="E845" s="5" t="s">
        <v>6</v>
      </c>
    </row>
    <row r="846" spans="1:5">
      <c r="A846" s="5">
        <v>844</v>
      </c>
      <c r="B846" s="5" t="str">
        <f>"谢圣坤"</f>
        <v>谢圣坤</v>
      </c>
      <c r="C846" s="5" t="str">
        <f>"75792025032723200290114"</f>
        <v>75792025032723200290114</v>
      </c>
      <c r="D846" s="5" t="str">
        <f>"501"</f>
        <v>501</v>
      </c>
      <c r="E846" s="5" t="s">
        <v>8</v>
      </c>
    </row>
    <row r="847" spans="1:5">
      <c r="A847" s="5">
        <v>845</v>
      </c>
      <c r="B847" s="5" t="str">
        <f>"刘艳"</f>
        <v>刘艳</v>
      </c>
      <c r="C847" s="5" t="str">
        <f>"75792025032723084790084"</f>
        <v>75792025032723084790084</v>
      </c>
      <c r="D847" s="5" t="str">
        <f>"501"</f>
        <v>501</v>
      </c>
      <c r="E847" s="5" t="s">
        <v>8</v>
      </c>
    </row>
    <row r="848" spans="1:5">
      <c r="A848" s="5">
        <v>846</v>
      </c>
      <c r="B848" s="5" t="str">
        <f>"黄光生"</f>
        <v>黄光生</v>
      </c>
      <c r="C848" s="5" t="str">
        <f>"75792025032500200365011"</f>
        <v>75792025032500200365011</v>
      </c>
      <c r="D848" s="5" t="str">
        <f>"201"</f>
        <v>201</v>
      </c>
      <c r="E848" s="5" t="s">
        <v>6</v>
      </c>
    </row>
    <row r="849" spans="1:5">
      <c r="A849" s="5">
        <v>847</v>
      </c>
      <c r="B849" s="5" t="str">
        <f>"蔡央"</f>
        <v>蔡央</v>
      </c>
      <c r="C849" s="5" t="str">
        <f>"75792025032723095690086"</f>
        <v>75792025032723095690086</v>
      </c>
      <c r="D849" s="5" t="str">
        <f>"201"</f>
        <v>201</v>
      </c>
      <c r="E849" s="5" t="s">
        <v>6</v>
      </c>
    </row>
    <row r="850" spans="1:5">
      <c r="A850" s="5">
        <v>848</v>
      </c>
      <c r="B850" s="5" t="str">
        <f>"朱冰"</f>
        <v>朱冰</v>
      </c>
      <c r="C850" s="5" t="str">
        <f>"75792025032623143780633"</f>
        <v>75792025032623143780633</v>
      </c>
      <c r="D850" s="5" t="str">
        <f>"201"</f>
        <v>201</v>
      </c>
      <c r="E850" s="5" t="s">
        <v>6</v>
      </c>
    </row>
    <row r="851" spans="1:5">
      <c r="A851" s="5">
        <v>849</v>
      </c>
      <c r="B851" s="5" t="str">
        <f>"梁振文"</f>
        <v>梁振文</v>
      </c>
      <c r="C851" s="5" t="str">
        <f>"75792025032723254390128"</f>
        <v>75792025032723254390128</v>
      </c>
      <c r="D851" s="5" t="str">
        <f>"501"</f>
        <v>501</v>
      </c>
      <c r="E851" s="5" t="s">
        <v>8</v>
      </c>
    </row>
    <row r="852" spans="1:5">
      <c r="A852" s="5">
        <v>850</v>
      </c>
      <c r="B852" s="5" t="str">
        <f>"王咸颜"</f>
        <v>王咸颜</v>
      </c>
      <c r="C852" s="5" t="str">
        <f>"75792025032723494590160"</f>
        <v>75792025032723494590160</v>
      </c>
      <c r="D852" s="5" t="str">
        <f>"201"</f>
        <v>201</v>
      </c>
      <c r="E852" s="5" t="s">
        <v>6</v>
      </c>
    </row>
    <row r="853" spans="1:5">
      <c r="A853" s="5">
        <v>851</v>
      </c>
      <c r="B853" s="5" t="str">
        <f>"巫世珍"</f>
        <v>巫世珍</v>
      </c>
      <c r="C853" s="5" t="str">
        <f>"75792025032523200776840"</f>
        <v>75792025032523200776840</v>
      </c>
      <c r="D853" s="5" t="str">
        <f>"201"</f>
        <v>201</v>
      </c>
      <c r="E853" s="5" t="s">
        <v>6</v>
      </c>
    </row>
    <row r="854" spans="1:5">
      <c r="A854" s="5">
        <v>852</v>
      </c>
      <c r="B854" s="5" t="str">
        <f>"卓越"</f>
        <v>卓越</v>
      </c>
      <c r="C854" s="5" t="str">
        <f>"75792025032723254390127"</f>
        <v>75792025032723254390127</v>
      </c>
      <c r="D854" s="5" t="str">
        <f>"201"</f>
        <v>201</v>
      </c>
      <c r="E854" s="5" t="s">
        <v>6</v>
      </c>
    </row>
    <row r="855" spans="1:5">
      <c r="A855" s="5">
        <v>853</v>
      </c>
      <c r="B855" s="5" t="str">
        <f>"温欣"</f>
        <v>温欣</v>
      </c>
      <c r="C855" s="5" t="str">
        <f>"75792025032723311390136"</f>
        <v>75792025032723311390136</v>
      </c>
      <c r="D855" s="5" t="str">
        <f>"201"</f>
        <v>201</v>
      </c>
      <c r="E855" s="5" t="s">
        <v>6</v>
      </c>
    </row>
    <row r="856" spans="1:5">
      <c r="A856" s="5">
        <v>854</v>
      </c>
      <c r="B856" s="5" t="str">
        <f>"莫晓格"</f>
        <v>莫晓格</v>
      </c>
      <c r="C856" s="5" t="str">
        <f>"75792025032700041880727"</f>
        <v>75792025032700041880727</v>
      </c>
      <c r="D856" s="5" t="str">
        <f>"501"</f>
        <v>501</v>
      </c>
      <c r="E856" s="5" t="s">
        <v>8</v>
      </c>
    </row>
    <row r="857" spans="1:5">
      <c r="A857" s="5">
        <v>855</v>
      </c>
      <c r="B857" s="5" t="str">
        <f>"陈丽虹"</f>
        <v>陈丽虹</v>
      </c>
      <c r="C857" s="5" t="str">
        <f>"75792025032800273290214"</f>
        <v>75792025032800273290214</v>
      </c>
      <c r="D857" s="5" t="str">
        <f>"101"</f>
        <v>101</v>
      </c>
      <c r="E857" s="5" t="s">
        <v>7</v>
      </c>
    </row>
    <row r="858" spans="1:5">
      <c r="A858" s="5">
        <v>856</v>
      </c>
      <c r="B858" s="5" t="str">
        <f>"王涛章"</f>
        <v>王涛章</v>
      </c>
      <c r="C858" s="5" t="str">
        <f>"75792025032800534690237"</f>
        <v>75792025032800534690237</v>
      </c>
      <c r="D858" s="5" t="str">
        <f>"201"</f>
        <v>201</v>
      </c>
      <c r="E858" s="5" t="s">
        <v>6</v>
      </c>
    </row>
    <row r="859" spans="1:5">
      <c r="A859" s="5">
        <v>857</v>
      </c>
      <c r="B859" s="5" t="str">
        <f>"韩韵"</f>
        <v>韩韵</v>
      </c>
      <c r="C859" s="5" t="str">
        <f>"75792025032714191888302"</f>
        <v>75792025032714191888302</v>
      </c>
      <c r="D859" s="5" t="str">
        <f>"101"</f>
        <v>101</v>
      </c>
      <c r="E859" s="5" t="s">
        <v>7</v>
      </c>
    </row>
    <row r="860" spans="1:5">
      <c r="A860" s="5">
        <v>858</v>
      </c>
      <c r="B860" s="5" t="str">
        <f>"陈良华"</f>
        <v>陈良华</v>
      </c>
      <c r="C860" s="5" t="str">
        <f>"75792025032801495690267"</f>
        <v>75792025032801495690267</v>
      </c>
      <c r="D860" s="5" t="str">
        <f>"201"</f>
        <v>201</v>
      </c>
      <c r="E860" s="5" t="s">
        <v>6</v>
      </c>
    </row>
    <row r="861" spans="1:5">
      <c r="A861" s="5">
        <v>859</v>
      </c>
      <c r="B861" s="5" t="str">
        <f>"王禄章"</f>
        <v>王禄章</v>
      </c>
      <c r="C861" s="5" t="str">
        <f>"75792025032802412490278"</f>
        <v>75792025032802412490278</v>
      </c>
      <c r="D861" s="5" t="str">
        <f>"301"</f>
        <v>301</v>
      </c>
      <c r="E861" s="5" t="s">
        <v>9</v>
      </c>
    </row>
    <row r="862" spans="1:5">
      <c r="A862" s="5">
        <v>860</v>
      </c>
      <c r="B862" s="5" t="str">
        <f>"林媛媛"</f>
        <v>林媛媛</v>
      </c>
      <c r="C862" s="5" t="str">
        <f>"75792025032802583790281"</f>
        <v>75792025032802583790281</v>
      </c>
      <c r="D862" s="5" t="str">
        <f>"201"</f>
        <v>201</v>
      </c>
      <c r="E862" s="5" t="s">
        <v>6</v>
      </c>
    </row>
    <row r="863" spans="1:5">
      <c r="A863" s="5">
        <v>861</v>
      </c>
      <c r="B863" s="5" t="str">
        <f>"冯晓玲"</f>
        <v>冯晓玲</v>
      </c>
      <c r="C863" s="5" t="str">
        <f>"75792025032802515790279"</f>
        <v>75792025032802515790279</v>
      </c>
      <c r="D863" s="5" t="str">
        <f>"201"</f>
        <v>201</v>
      </c>
      <c r="E863" s="5" t="s">
        <v>6</v>
      </c>
    </row>
    <row r="864" spans="1:5">
      <c r="A864" s="5">
        <v>862</v>
      </c>
      <c r="B864" s="5" t="str">
        <f>"洪光帝"</f>
        <v>洪光帝</v>
      </c>
      <c r="C864" s="5" t="str">
        <f>"75792025032808275490369"</f>
        <v>75792025032808275490369</v>
      </c>
      <c r="D864" s="5" t="str">
        <f>"201"</f>
        <v>201</v>
      </c>
      <c r="E864" s="5" t="s">
        <v>6</v>
      </c>
    </row>
    <row r="865" spans="1:5">
      <c r="A865" s="5">
        <v>863</v>
      </c>
      <c r="B865" s="5" t="str">
        <f>"李酿"</f>
        <v>李酿</v>
      </c>
      <c r="C865" s="5" t="str">
        <f>"75792025032808232790359"</f>
        <v>75792025032808232790359</v>
      </c>
      <c r="D865" s="5" t="str">
        <f>"201"</f>
        <v>201</v>
      </c>
      <c r="E865" s="5" t="s">
        <v>6</v>
      </c>
    </row>
    <row r="866" spans="1:5">
      <c r="A866" s="5">
        <v>864</v>
      </c>
      <c r="B866" s="5" t="str">
        <f>"徐定"</f>
        <v>徐定</v>
      </c>
      <c r="C866" s="5" t="str">
        <f>"75792025032609563177448"</f>
        <v>75792025032609563177448</v>
      </c>
      <c r="D866" s="5" t="str">
        <f>"501"</f>
        <v>501</v>
      </c>
      <c r="E866" s="5" t="s">
        <v>8</v>
      </c>
    </row>
    <row r="867" spans="1:5">
      <c r="A867" s="5">
        <v>865</v>
      </c>
      <c r="B867" s="5" t="str">
        <f>"罗焕"</f>
        <v>罗焕</v>
      </c>
      <c r="C867" s="5" t="str">
        <f>"75792025032809022790433"</f>
        <v>75792025032809022790433</v>
      </c>
      <c r="D867" s="5" t="str">
        <f>"201"</f>
        <v>201</v>
      </c>
      <c r="E867" s="5" t="s">
        <v>6</v>
      </c>
    </row>
    <row r="868" spans="1:5">
      <c r="A868" s="5">
        <v>866</v>
      </c>
      <c r="B868" s="5" t="str">
        <f>"黄保志"</f>
        <v>黄保志</v>
      </c>
      <c r="C868" s="5" t="str">
        <f>"75792025032620372880078"</f>
        <v>75792025032620372880078</v>
      </c>
      <c r="D868" s="5" t="str">
        <f>"201"</f>
        <v>201</v>
      </c>
      <c r="E868" s="5" t="s">
        <v>6</v>
      </c>
    </row>
    <row r="869" spans="1:5">
      <c r="A869" s="5">
        <v>867</v>
      </c>
      <c r="B869" s="5" t="str">
        <f>"刘珏"</f>
        <v>刘珏</v>
      </c>
      <c r="C869" s="5" t="str">
        <f>"75792025032517074975873"</f>
        <v>75792025032517074975873</v>
      </c>
      <c r="D869" s="5" t="str">
        <f>"201"</f>
        <v>201</v>
      </c>
      <c r="E869" s="5" t="s">
        <v>6</v>
      </c>
    </row>
    <row r="870" spans="1:5">
      <c r="A870" s="5">
        <v>868</v>
      </c>
      <c r="B870" s="5" t="str">
        <f>"林汝"</f>
        <v>林汝</v>
      </c>
      <c r="C870" s="5" t="str">
        <f>"75792025032809111693016"</f>
        <v>75792025032809111693016</v>
      </c>
      <c r="D870" s="5" t="str">
        <f>"501"</f>
        <v>501</v>
      </c>
      <c r="E870" s="5" t="s">
        <v>8</v>
      </c>
    </row>
    <row r="871" spans="1:5">
      <c r="A871" s="5">
        <v>869</v>
      </c>
      <c r="B871" s="5" t="str">
        <f>"唐开婉"</f>
        <v>唐开婉</v>
      </c>
      <c r="C871" s="5" t="str">
        <f>"75792025032808382590392"</f>
        <v>75792025032808382590392</v>
      </c>
      <c r="D871" s="5" t="str">
        <f>"201"</f>
        <v>201</v>
      </c>
      <c r="E871" s="5" t="s">
        <v>6</v>
      </c>
    </row>
    <row r="872" spans="1:5">
      <c r="A872" s="5">
        <v>870</v>
      </c>
      <c r="B872" s="5" t="str">
        <f>"何启航"</f>
        <v>何启航</v>
      </c>
      <c r="C872" s="5" t="str">
        <f>"75792025032809475196599"</f>
        <v>75792025032809475196599</v>
      </c>
      <c r="D872" s="5" t="str">
        <f>"201"</f>
        <v>201</v>
      </c>
      <c r="E872" s="5" t="s">
        <v>6</v>
      </c>
    </row>
    <row r="873" spans="1:5">
      <c r="A873" s="5">
        <v>871</v>
      </c>
      <c r="B873" s="5" t="str">
        <f>"王乙朱"</f>
        <v>王乙朱</v>
      </c>
      <c r="C873" s="5" t="str">
        <f>"75792025032809294796523"</f>
        <v>75792025032809294796523</v>
      </c>
      <c r="D873" s="5" t="str">
        <f>"201"</f>
        <v>201</v>
      </c>
      <c r="E873" s="5" t="s">
        <v>6</v>
      </c>
    </row>
    <row r="874" spans="1:5">
      <c r="A874" s="5">
        <v>872</v>
      </c>
      <c r="B874" s="5" t="str">
        <f>"王珊"</f>
        <v>王珊</v>
      </c>
      <c r="C874" s="5" t="str">
        <f>"75792025032809475396600"</f>
        <v>75792025032809475396600</v>
      </c>
      <c r="D874" s="5" t="str">
        <f>"201"</f>
        <v>201</v>
      </c>
      <c r="E874" s="5" t="s">
        <v>6</v>
      </c>
    </row>
    <row r="875" spans="1:5">
      <c r="A875" s="5">
        <v>873</v>
      </c>
      <c r="B875" s="5" t="str">
        <f>"陈晓"</f>
        <v>陈晓</v>
      </c>
      <c r="C875" s="5" t="str">
        <f>"75792025032415265963009"</f>
        <v>75792025032415265963009</v>
      </c>
      <c r="D875" s="5" t="str">
        <f>"501"</f>
        <v>501</v>
      </c>
      <c r="E875" s="5" t="s">
        <v>8</v>
      </c>
    </row>
    <row r="876" spans="1:5">
      <c r="A876" s="5">
        <v>874</v>
      </c>
      <c r="B876" s="5" t="str">
        <f>"王欣"</f>
        <v>王欣</v>
      </c>
      <c r="C876" s="5" t="str">
        <f>"75792025032810145097571"</f>
        <v>75792025032810145097571</v>
      </c>
      <c r="D876" s="5" t="str">
        <f>"201"</f>
        <v>201</v>
      </c>
      <c r="E876" s="5" t="s">
        <v>6</v>
      </c>
    </row>
    <row r="877" spans="1:5">
      <c r="A877" s="5">
        <v>875</v>
      </c>
      <c r="B877" s="5" t="str">
        <f>"黄辅壮"</f>
        <v>黄辅壮</v>
      </c>
      <c r="C877" s="5" t="str">
        <f>"75792025032415102162929"</f>
        <v>75792025032415102162929</v>
      </c>
      <c r="D877" s="5" t="str">
        <f>"301"</f>
        <v>301</v>
      </c>
      <c r="E877" s="5" t="s">
        <v>9</v>
      </c>
    </row>
    <row r="878" spans="1:5">
      <c r="A878" s="5">
        <v>876</v>
      </c>
      <c r="B878" s="5" t="str">
        <f>"吴清雅"</f>
        <v>吴清雅</v>
      </c>
      <c r="C878" s="5" t="str">
        <f>"75792025032810251998038"</f>
        <v>75792025032810251998038</v>
      </c>
      <c r="D878" s="5" t="str">
        <f>"201"</f>
        <v>201</v>
      </c>
      <c r="E878" s="5" t="s">
        <v>6</v>
      </c>
    </row>
    <row r="879" spans="1:5">
      <c r="A879" s="5">
        <v>877</v>
      </c>
      <c r="B879" s="5" t="str">
        <f>"符小兰"</f>
        <v>符小兰</v>
      </c>
      <c r="C879" s="5" t="str">
        <f>"75792025032415514963150"</f>
        <v>75792025032415514963150</v>
      </c>
      <c r="D879" s="5" t="str">
        <f>"501"</f>
        <v>501</v>
      </c>
      <c r="E879" s="5" t="s">
        <v>8</v>
      </c>
    </row>
    <row r="880" spans="1:5">
      <c r="A880" s="5">
        <v>878</v>
      </c>
      <c r="B880" s="5" t="str">
        <f>"陈晓虹"</f>
        <v>陈晓虹</v>
      </c>
      <c r="C880" s="5" t="str">
        <f>"75792025032711370587842"</f>
        <v>75792025032711370587842</v>
      </c>
      <c r="D880" s="5" t="str">
        <f>"201"</f>
        <v>201</v>
      </c>
      <c r="E880" s="5" t="s">
        <v>6</v>
      </c>
    </row>
    <row r="881" spans="1:5">
      <c r="A881" s="5">
        <v>879</v>
      </c>
      <c r="B881" s="5" t="str">
        <f>"蔡婉婷"</f>
        <v>蔡婉婷</v>
      </c>
      <c r="C881" s="5" t="str">
        <f>"75792025032810383098112"</f>
        <v>75792025032810383098112</v>
      </c>
      <c r="D881" s="5" t="str">
        <f>"501"</f>
        <v>501</v>
      </c>
      <c r="E881" s="5" t="s">
        <v>8</v>
      </c>
    </row>
    <row r="882" spans="1:5">
      <c r="A882" s="5">
        <v>880</v>
      </c>
      <c r="B882" s="5" t="str">
        <f>"王安文"</f>
        <v>王安文</v>
      </c>
      <c r="C882" s="5" t="str">
        <f>"75792025032721115689727"</f>
        <v>75792025032721115689727</v>
      </c>
      <c r="D882" s="5" t="str">
        <f>"401"</f>
        <v>401</v>
      </c>
      <c r="E882" s="5" t="s">
        <v>10</v>
      </c>
    </row>
    <row r="883" spans="1:5">
      <c r="A883" s="5">
        <v>881</v>
      </c>
      <c r="B883" s="5" t="str">
        <f>"王春秋"</f>
        <v>王春秋</v>
      </c>
      <c r="C883" s="5" t="str">
        <f>"75792025032808344190381"</f>
        <v>75792025032808344190381</v>
      </c>
      <c r="D883" s="5" t="str">
        <f>"201"</f>
        <v>201</v>
      </c>
      <c r="E883" s="5" t="s">
        <v>6</v>
      </c>
    </row>
    <row r="884" spans="1:5">
      <c r="A884" s="5">
        <v>882</v>
      </c>
      <c r="B884" s="5" t="str">
        <f>"陈宝菻"</f>
        <v>陈宝菻</v>
      </c>
      <c r="C884" s="5" t="str">
        <f>"75792025032810311298071"</f>
        <v>75792025032810311298071</v>
      </c>
      <c r="D884" s="5" t="str">
        <f>"201"</f>
        <v>201</v>
      </c>
      <c r="E884" s="5" t="s">
        <v>6</v>
      </c>
    </row>
    <row r="885" spans="1:5">
      <c r="A885" s="5">
        <v>883</v>
      </c>
      <c r="B885" s="5" t="str">
        <f>"王龙惠"</f>
        <v>王龙惠</v>
      </c>
      <c r="C885" s="5" t="str">
        <f>"75792025032811102598704"</f>
        <v>75792025032811102598704</v>
      </c>
      <c r="D885" s="5" t="str">
        <f>"201"</f>
        <v>201</v>
      </c>
      <c r="E885" s="5" t="s">
        <v>6</v>
      </c>
    </row>
    <row r="886" spans="1:5">
      <c r="A886" s="5">
        <v>884</v>
      </c>
      <c r="B886" s="5" t="str">
        <f>"蔡惠如"</f>
        <v>蔡惠如</v>
      </c>
      <c r="C886" s="5" t="str">
        <f>"75792025032811100398701"</f>
        <v>75792025032811100398701</v>
      </c>
      <c r="D886" s="5" t="str">
        <f>"101"</f>
        <v>101</v>
      </c>
      <c r="E886" s="5" t="s">
        <v>7</v>
      </c>
    </row>
    <row r="887" spans="1:5">
      <c r="A887" s="5">
        <v>885</v>
      </c>
      <c r="B887" s="5" t="str">
        <f>"杨大利"</f>
        <v>杨大利</v>
      </c>
      <c r="C887" s="5" t="str">
        <f>"75792025032810483498593"</f>
        <v>75792025032810483498593</v>
      </c>
      <c r="D887" s="5" t="str">
        <f>"401"</f>
        <v>401</v>
      </c>
      <c r="E887" s="5" t="s">
        <v>10</v>
      </c>
    </row>
    <row r="888" spans="1:5">
      <c r="A888" s="5">
        <v>886</v>
      </c>
      <c r="B888" s="5" t="str">
        <f>"李文晶"</f>
        <v>李文晶</v>
      </c>
      <c r="C888" s="5" t="str">
        <f>"75792025032811250898780"</f>
        <v>75792025032811250898780</v>
      </c>
      <c r="D888" s="5" t="str">
        <f>"201"</f>
        <v>201</v>
      </c>
      <c r="E888" s="5" t="s">
        <v>6</v>
      </c>
    </row>
    <row r="889" spans="1:5">
      <c r="A889" s="5">
        <v>887</v>
      </c>
      <c r="B889" s="5" t="str">
        <f>"黄创申"</f>
        <v>黄创申</v>
      </c>
      <c r="C889" s="5" t="str">
        <f>"75792025032811260398782"</f>
        <v>75792025032811260398782</v>
      </c>
      <c r="D889" s="5" t="str">
        <f>"201"</f>
        <v>201</v>
      </c>
      <c r="E889" s="5" t="s">
        <v>6</v>
      </c>
    </row>
    <row r="890" spans="1:5">
      <c r="A890" s="5">
        <v>888</v>
      </c>
      <c r="B890" s="5" t="str">
        <f>"李自盛"</f>
        <v>李自盛</v>
      </c>
      <c r="C890" s="5" t="str">
        <f>"75792025032810585198642"</f>
        <v>75792025032810585198642</v>
      </c>
      <c r="D890" s="5" t="str">
        <f>"301"</f>
        <v>301</v>
      </c>
      <c r="E890" s="5" t="s">
        <v>9</v>
      </c>
    </row>
    <row r="891" spans="1:5">
      <c r="A891" s="5">
        <v>889</v>
      </c>
      <c r="B891" s="5" t="str">
        <f>"丁月丽"</f>
        <v>丁月丽</v>
      </c>
      <c r="C891" s="5" t="str">
        <f>"75792025032810262998046"</f>
        <v>75792025032810262998046</v>
      </c>
      <c r="D891" s="5" t="str">
        <f>"501"</f>
        <v>501</v>
      </c>
      <c r="E891" s="5" t="s">
        <v>8</v>
      </c>
    </row>
    <row r="892" spans="1:5">
      <c r="A892" s="5">
        <v>890</v>
      </c>
      <c r="B892" s="5" t="str">
        <f>"符晶晶"</f>
        <v>符晶晶</v>
      </c>
      <c r="C892" s="5" t="str">
        <f>"75792025032812091698940"</f>
        <v>75792025032812091698940</v>
      </c>
      <c r="D892" s="5" t="str">
        <f>"201"</f>
        <v>201</v>
      </c>
      <c r="E892" s="5" t="s">
        <v>6</v>
      </c>
    </row>
    <row r="893" spans="1:5">
      <c r="A893" s="5">
        <v>891</v>
      </c>
      <c r="B893" s="5" t="str">
        <f>"吴云"</f>
        <v>吴云</v>
      </c>
      <c r="C893" s="5" t="str">
        <f>"75792025032811111298710"</f>
        <v>75792025032811111298710</v>
      </c>
      <c r="D893" s="5" t="str">
        <f>"201"</f>
        <v>201</v>
      </c>
      <c r="E893" s="5" t="s">
        <v>6</v>
      </c>
    </row>
    <row r="894" spans="1:5">
      <c r="A894" s="5">
        <v>892</v>
      </c>
      <c r="B894" s="5" t="str">
        <f>"周丹"</f>
        <v>周丹</v>
      </c>
      <c r="C894" s="5" t="str">
        <f>"75792025032811284398794"</f>
        <v>75792025032811284398794</v>
      </c>
      <c r="D894" s="5" t="str">
        <f>"501"</f>
        <v>501</v>
      </c>
      <c r="E894" s="5" t="s">
        <v>8</v>
      </c>
    </row>
    <row r="895" spans="1:5">
      <c r="A895" s="5">
        <v>893</v>
      </c>
      <c r="B895" s="5" t="str">
        <f>"庞学遵"</f>
        <v>庞学遵</v>
      </c>
      <c r="C895" s="5" t="str">
        <f>"75792025032812210198987"</f>
        <v>75792025032812210198987</v>
      </c>
      <c r="D895" s="5" t="str">
        <f>"201"</f>
        <v>201</v>
      </c>
      <c r="E895" s="5" t="s">
        <v>6</v>
      </c>
    </row>
    <row r="896" spans="1:5">
      <c r="A896" s="5">
        <v>894</v>
      </c>
      <c r="B896" s="5" t="str">
        <f>"蔡晓妍"</f>
        <v>蔡晓妍</v>
      </c>
      <c r="C896" s="5" t="str">
        <f>"75792025032812271599020"</f>
        <v>75792025032812271599020</v>
      </c>
      <c r="D896" s="5" t="str">
        <f>"201"</f>
        <v>201</v>
      </c>
      <c r="E896" s="5" t="s">
        <v>6</v>
      </c>
    </row>
    <row r="897" spans="1:5">
      <c r="A897" s="5">
        <v>895</v>
      </c>
      <c r="B897" s="5" t="str">
        <f>"王陈靓"</f>
        <v>王陈靓</v>
      </c>
      <c r="C897" s="5" t="str">
        <f>"75792025032807241990310"</f>
        <v>75792025032807241990310</v>
      </c>
      <c r="D897" s="5" t="str">
        <f>"201"</f>
        <v>201</v>
      </c>
      <c r="E897" s="5" t="s">
        <v>6</v>
      </c>
    </row>
    <row r="898" spans="1:5">
      <c r="A898" s="5">
        <v>896</v>
      </c>
      <c r="B898" s="5" t="str">
        <f>"曾霆"</f>
        <v>曾霆</v>
      </c>
      <c r="C898" s="5" t="str">
        <f>"75792025032812305899039"</f>
        <v>75792025032812305899039</v>
      </c>
      <c r="D898" s="5" t="str">
        <f>"201"</f>
        <v>201</v>
      </c>
      <c r="E898" s="5" t="s">
        <v>6</v>
      </c>
    </row>
    <row r="899" spans="1:5">
      <c r="A899" s="5">
        <v>897</v>
      </c>
      <c r="B899" s="5" t="str">
        <f>"陈思"</f>
        <v>陈思</v>
      </c>
      <c r="C899" s="5" t="str">
        <f>"75792025032812433299100"</f>
        <v>75792025032812433299100</v>
      </c>
      <c r="D899" s="5" t="str">
        <f>"201"</f>
        <v>201</v>
      </c>
      <c r="E899" s="5" t="s">
        <v>6</v>
      </c>
    </row>
    <row r="900" spans="1:5">
      <c r="A900" s="5">
        <v>898</v>
      </c>
      <c r="B900" s="5" t="str">
        <f>"邱颖"</f>
        <v>邱颖</v>
      </c>
      <c r="C900" s="5" t="str">
        <f>"75792025032812473999114"</f>
        <v>75792025032812473999114</v>
      </c>
      <c r="D900" s="5" t="str">
        <f>"101"</f>
        <v>101</v>
      </c>
      <c r="E900" s="5" t="s">
        <v>7</v>
      </c>
    </row>
    <row r="901" spans="1:5">
      <c r="A901" s="5">
        <v>899</v>
      </c>
      <c r="B901" s="5" t="str">
        <f>"王开源"</f>
        <v>王开源</v>
      </c>
      <c r="C901" s="5" t="str">
        <f>"75792025032812515999139"</f>
        <v>75792025032812515999139</v>
      </c>
      <c r="D901" s="5" t="str">
        <f>"201"</f>
        <v>201</v>
      </c>
      <c r="E901" s="5" t="s">
        <v>6</v>
      </c>
    </row>
    <row r="902" spans="1:5">
      <c r="A902" s="5">
        <v>900</v>
      </c>
      <c r="B902" s="5" t="str">
        <f>"李婷"</f>
        <v>李婷</v>
      </c>
      <c r="C902" s="5" t="str">
        <f>"75792025032612412878264"</f>
        <v>75792025032612412878264</v>
      </c>
      <c r="D902" s="5" t="str">
        <f>"201"</f>
        <v>201</v>
      </c>
      <c r="E902" s="5" t="s">
        <v>6</v>
      </c>
    </row>
    <row r="903" spans="1:5">
      <c r="A903" s="5">
        <v>901</v>
      </c>
      <c r="B903" s="5" t="str">
        <f>"何诗铭"</f>
        <v>何诗铭</v>
      </c>
      <c r="C903" s="5" t="str">
        <f>"75792025032812584799173"</f>
        <v>75792025032812584799173</v>
      </c>
      <c r="D903" s="5" t="str">
        <f>"201"</f>
        <v>201</v>
      </c>
      <c r="E903" s="5" t="s">
        <v>6</v>
      </c>
    </row>
    <row r="904" spans="1:5">
      <c r="A904" s="5">
        <v>902</v>
      </c>
      <c r="B904" s="5" t="str">
        <f>"李强"</f>
        <v>李强</v>
      </c>
      <c r="C904" s="5" t="str">
        <f>"75792025032813022299187"</f>
        <v>75792025032813022299187</v>
      </c>
      <c r="D904" s="5" t="str">
        <f>"201"</f>
        <v>201</v>
      </c>
      <c r="E904" s="5" t="s">
        <v>6</v>
      </c>
    </row>
    <row r="905" spans="1:5">
      <c r="A905" s="5">
        <v>903</v>
      </c>
      <c r="B905" s="5" t="str">
        <f>"李秀贞"</f>
        <v>李秀贞</v>
      </c>
      <c r="C905" s="5" t="str">
        <f>"75792025032811261098784"</f>
        <v>75792025032811261098784</v>
      </c>
      <c r="D905" s="5" t="str">
        <f>"501"</f>
        <v>501</v>
      </c>
      <c r="E905" s="5" t="s">
        <v>8</v>
      </c>
    </row>
    <row r="906" spans="1:5">
      <c r="A906" s="5">
        <v>904</v>
      </c>
      <c r="B906" s="5" t="str">
        <f>"刘玉"</f>
        <v>刘玉</v>
      </c>
      <c r="C906" s="5" t="str">
        <f>"75792025032615153978862"</f>
        <v>75792025032615153978862</v>
      </c>
      <c r="D906" s="5" t="str">
        <f>"201"</f>
        <v>201</v>
      </c>
      <c r="E906" s="5" t="s">
        <v>6</v>
      </c>
    </row>
    <row r="907" spans="1:5">
      <c r="A907" s="5">
        <v>905</v>
      </c>
      <c r="B907" s="5" t="str">
        <f>"徐奇明"</f>
        <v>徐奇明</v>
      </c>
      <c r="C907" s="5" t="str">
        <f>"75792025032813370599309"</f>
        <v>75792025032813370599309</v>
      </c>
      <c r="D907" s="5" t="str">
        <f>"301"</f>
        <v>301</v>
      </c>
      <c r="E907" s="5" t="s">
        <v>9</v>
      </c>
    </row>
    <row r="908" spans="1:5">
      <c r="A908" s="5">
        <v>906</v>
      </c>
      <c r="B908" s="5" t="str">
        <f>"陈姗姗"</f>
        <v>陈姗姗</v>
      </c>
      <c r="C908" s="5" t="str">
        <f>"75792025032811225798768"</f>
        <v>75792025032811225798768</v>
      </c>
      <c r="D908" s="5" t="str">
        <f>"101"</f>
        <v>101</v>
      </c>
      <c r="E908" s="5" t="s">
        <v>7</v>
      </c>
    </row>
    <row r="909" spans="1:5">
      <c r="A909" s="5">
        <v>907</v>
      </c>
      <c r="B909" s="5" t="str">
        <f>"蔡颖"</f>
        <v>蔡颖</v>
      </c>
      <c r="C909" s="5" t="str">
        <f>"75792025032809333496535"</f>
        <v>75792025032809333496535</v>
      </c>
      <c r="D909" s="5" t="str">
        <f>"201"</f>
        <v>201</v>
      </c>
      <c r="E909" s="5" t="s">
        <v>6</v>
      </c>
    </row>
    <row r="910" spans="1:5">
      <c r="A910" s="5">
        <v>908</v>
      </c>
      <c r="B910" s="5" t="str">
        <f>"陈英敏"</f>
        <v>陈英敏</v>
      </c>
      <c r="C910" s="5" t="str">
        <f>"75792025032814081199420"</f>
        <v>75792025032814081199420</v>
      </c>
      <c r="D910" s="5" t="str">
        <f>"501"</f>
        <v>501</v>
      </c>
      <c r="E910" s="5" t="s">
        <v>8</v>
      </c>
    </row>
    <row r="911" spans="1:5">
      <c r="A911" s="5">
        <v>909</v>
      </c>
      <c r="B911" s="5" t="str">
        <f>"吴仁专"</f>
        <v>吴仁专</v>
      </c>
      <c r="C911" s="5" t="str">
        <f>"75792025032814130699435"</f>
        <v>75792025032814130699435</v>
      </c>
      <c r="D911" s="5" t="str">
        <f>"201"</f>
        <v>201</v>
      </c>
      <c r="E911" s="5" t="s">
        <v>6</v>
      </c>
    </row>
    <row r="912" spans="1:5">
      <c r="A912" s="5">
        <v>910</v>
      </c>
      <c r="B912" s="5" t="str">
        <f>"王妹"</f>
        <v>王妹</v>
      </c>
      <c r="C912" s="5" t="str">
        <f>"75792025032814150199441"</f>
        <v>75792025032814150199441</v>
      </c>
      <c r="D912" s="5" t="str">
        <f>"501"</f>
        <v>501</v>
      </c>
      <c r="E912" s="5" t="s">
        <v>8</v>
      </c>
    </row>
    <row r="913" spans="1:5">
      <c r="A913" s="5">
        <v>911</v>
      </c>
      <c r="B913" s="5" t="str">
        <f>"王虹"</f>
        <v>王虹</v>
      </c>
      <c r="C913" s="5" t="str">
        <f>"75792025032522382776747"</f>
        <v>75792025032522382776747</v>
      </c>
      <c r="D913" s="5" t="str">
        <f>"201"</f>
        <v>201</v>
      </c>
      <c r="E913" s="5" t="s">
        <v>6</v>
      </c>
    </row>
    <row r="914" spans="1:5">
      <c r="A914" s="5">
        <v>912</v>
      </c>
      <c r="B914" s="5" t="str">
        <f>"陈焕超"</f>
        <v>陈焕超</v>
      </c>
      <c r="C914" s="5" t="str">
        <f>"75792025032814380099523"</f>
        <v>75792025032814380099523</v>
      </c>
      <c r="D914" s="5" t="str">
        <f>"501"</f>
        <v>501</v>
      </c>
      <c r="E914" s="5" t="s">
        <v>8</v>
      </c>
    </row>
    <row r="915" spans="1:5">
      <c r="A915" s="5">
        <v>913</v>
      </c>
      <c r="B915" s="5" t="str">
        <f>"王莹"</f>
        <v>王莹</v>
      </c>
      <c r="C915" s="5" t="str">
        <f>"75792025032411282961923"</f>
        <v>75792025032411282961923</v>
      </c>
      <c r="D915" s="5" t="str">
        <f>"201"</f>
        <v>201</v>
      </c>
      <c r="E915" s="5" t="s">
        <v>6</v>
      </c>
    </row>
    <row r="916" spans="1:5">
      <c r="A916" s="5">
        <v>914</v>
      </c>
      <c r="B916" s="5" t="str">
        <f>"黄永胜"</f>
        <v>黄永胜</v>
      </c>
      <c r="C916" s="5" t="str">
        <f>"75792025032813573999385"</f>
        <v>75792025032813573999385</v>
      </c>
      <c r="D916" s="5" t="str">
        <f>"201"</f>
        <v>201</v>
      </c>
      <c r="E916" s="5" t="s">
        <v>6</v>
      </c>
    </row>
    <row r="917" spans="1:5">
      <c r="A917" s="5">
        <v>915</v>
      </c>
      <c r="B917" s="5" t="str">
        <f>"张菲菲"</f>
        <v>张菲菲</v>
      </c>
      <c r="C917" s="5" t="str">
        <f>"75792025032815342599785"</f>
        <v>75792025032815342599785</v>
      </c>
      <c r="D917" s="5" t="str">
        <f>"501"</f>
        <v>501</v>
      </c>
      <c r="E917" s="5" t="s">
        <v>8</v>
      </c>
    </row>
    <row r="918" spans="1:5">
      <c r="A918" s="5">
        <v>916</v>
      </c>
      <c r="B918" s="5" t="str">
        <f>"袁会政"</f>
        <v>袁会政</v>
      </c>
      <c r="C918" s="5" t="str">
        <f>"75792025032814581999601"</f>
        <v>75792025032814581999601</v>
      </c>
      <c r="D918" s="5" t="str">
        <f>"401"</f>
        <v>401</v>
      </c>
      <c r="E918" s="5" t="s">
        <v>10</v>
      </c>
    </row>
    <row r="919" spans="1:5">
      <c r="A919" s="5">
        <v>917</v>
      </c>
      <c r="B919" s="5" t="str">
        <f>"沈三妹"</f>
        <v>沈三妹</v>
      </c>
      <c r="C919" s="5" t="str">
        <f>"75792025032815453599828"</f>
        <v>75792025032815453599828</v>
      </c>
      <c r="D919" s="5" t="str">
        <f>"501"</f>
        <v>501</v>
      </c>
      <c r="E919" s="5" t="s">
        <v>8</v>
      </c>
    </row>
    <row r="920" spans="1:5">
      <c r="A920" s="5">
        <v>918</v>
      </c>
      <c r="B920" s="5" t="str">
        <f>"吴清杰"</f>
        <v>吴清杰</v>
      </c>
      <c r="C920" s="5" t="str">
        <f>"75792025032815531899861"</f>
        <v>75792025032815531899861</v>
      </c>
      <c r="D920" s="5" t="str">
        <f>"501"</f>
        <v>501</v>
      </c>
      <c r="E920" s="5" t="s">
        <v>8</v>
      </c>
    </row>
    <row r="921" spans="1:5">
      <c r="A921" s="5">
        <v>919</v>
      </c>
      <c r="B921" s="5" t="str">
        <f>"李科昆"</f>
        <v>李科昆</v>
      </c>
      <c r="C921" s="5" t="str">
        <f>"75792025032720500289639"</f>
        <v>75792025032720500289639</v>
      </c>
      <c r="D921" s="5" t="str">
        <f>"501"</f>
        <v>501</v>
      </c>
      <c r="E921" s="5" t="s">
        <v>8</v>
      </c>
    </row>
    <row r="922" spans="1:5">
      <c r="A922" s="5">
        <v>920</v>
      </c>
      <c r="B922" s="5" t="str">
        <f>"谢缘"</f>
        <v>谢缘</v>
      </c>
      <c r="C922" s="5" t="str">
        <f>"75792025032415150762949"</f>
        <v>75792025032415150762949</v>
      </c>
      <c r="D922" s="5" t="str">
        <f>"501"</f>
        <v>501</v>
      </c>
      <c r="E922" s="5" t="s">
        <v>8</v>
      </c>
    </row>
    <row r="923" spans="1:5">
      <c r="A923" s="5">
        <v>921</v>
      </c>
      <c r="B923" s="5" t="str">
        <f>"李玉芬"</f>
        <v>李玉芬</v>
      </c>
      <c r="C923" s="5" t="str">
        <f>"75792025032816034199911"</f>
        <v>75792025032816034199911</v>
      </c>
      <c r="D923" s="5" t="str">
        <f>"201"</f>
        <v>201</v>
      </c>
      <c r="E923" s="5" t="s">
        <v>6</v>
      </c>
    </row>
    <row r="924" spans="1:5">
      <c r="A924" s="5">
        <v>922</v>
      </c>
      <c r="B924" s="5" t="str">
        <f>"王泰"</f>
        <v>王泰</v>
      </c>
      <c r="C924" s="5" t="str">
        <f>"75792025032815562799875"</f>
        <v>75792025032815562799875</v>
      </c>
      <c r="D924" s="5" t="str">
        <f>"201"</f>
        <v>201</v>
      </c>
      <c r="E924" s="5" t="s">
        <v>6</v>
      </c>
    </row>
    <row r="925" spans="1:5">
      <c r="A925" s="5">
        <v>923</v>
      </c>
      <c r="B925" s="5" t="str">
        <f>"蔡亲弘"</f>
        <v>蔡亲弘</v>
      </c>
      <c r="C925" s="5" t="str">
        <f>"75792025032816183399986"</f>
        <v>75792025032816183399986</v>
      </c>
      <c r="D925" s="5" t="str">
        <f>"201"</f>
        <v>201</v>
      </c>
      <c r="E925" s="5" t="s">
        <v>6</v>
      </c>
    </row>
    <row r="926" spans="1:5">
      <c r="A926" s="5">
        <v>924</v>
      </c>
      <c r="B926" s="5" t="str">
        <f>"王霞"</f>
        <v>王霞</v>
      </c>
      <c r="C926" s="5" t="str">
        <f>"75792025032816171699983"</f>
        <v>75792025032816171699983</v>
      </c>
      <c r="D926" s="5" t="str">
        <f>"501"</f>
        <v>501</v>
      </c>
      <c r="E926" s="5" t="s">
        <v>8</v>
      </c>
    </row>
    <row r="927" spans="1:5">
      <c r="A927" s="5">
        <v>925</v>
      </c>
      <c r="B927" s="5" t="str">
        <f>"何欣"</f>
        <v>何欣</v>
      </c>
      <c r="C927" s="5" t="str">
        <f>"75792025032816021699902"</f>
        <v>75792025032816021699902</v>
      </c>
      <c r="D927" s="5" t="str">
        <f>"201"</f>
        <v>201</v>
      </c>
      <c r="E927" s="5" t="s">
        <v>6</v>
      </c>
    </row>
    <row r="928" spans="1:5">
      <c r="A928" s="5">
        <v>926</v>
      </c>
      <c r="B928" s="5" t="str">
        <f>"林明华"</f>
        <v>林明华</v>
      </c>
      <c r="C928" s="5" t="str">
        <f>"75792025032816182399984"</f>
        <v>75792025032816182399984</v>
      </c>
      <c r="D928" s="5" t="str">
        <f>"501"</f>
        <v>501</v>
      </c>
      <c r="E928" s="5" t="s">
        <v>8</v>
      </c>
    </row>
    <row r="929" spans="1:5">
      <c r="A929" s="5">
        <v>927</v>
      </c>
      <c r="B929" s="5" t="str">
        <f>"林鹏"</f>
        <v>林鹏</v>
      </c>
      <c r="C929" s="5" t="str">
        <f>"757920250328162750100031"</f>
        <v>757920250328162750100031</v>
      </c>
      <c r="D929" s="5" t="str">
        <f>"501"</f>
        <v>501</v>
      </c>
      <c r="E929" s="5" t="s">
        <v>8</v>
      </c>
    </row>
    <row r="930" spans="1:5">
      <c r="A930" s="5">
        <v>928</v>
      </c>
      <c r="B930" s="5" t="str">
        <f>"蔡煜"</f>
        <v>蔡煜</v>
      </c>
      <c r="C930" s="5" t="str">
        <f>"757920250328162924100040"</f>
        <v>757920250328162924100040</v>
      </c>
      <c r="D930" s="5" t="str">
        <f>"201"</f>
        <v>201</v>
      </c>
      <c r="E930" s="5" t="s">
        <v>6</v>
      </c>
    </row>
    <row r="931" spans="1:5">
      <c r="A931" s="5">
        <v>929</v>
      </c>
      <c r="B931" s="5" t="str">
        <f>"黄海玉"</f>
        <v>黄海玉</v>
      </c>
      <c r="C931" s="5" t="str">
        <f>"757920250328162654100022"</f>
        <v>757920250328162654100022</v>
      </c>
      <c r="D931" s="5" t="str">
        <f>"101"</f>
        <v>101</v>
      </c>
      <c r="E931" s="5" t="s">
        <v>7</v>
      </c>
    </row>
    <row r="932" spans="1:5">
      <c r="A932" s="5">
        <v>930</v>
      </c>
      <c r="B932" s="5" t="str">
        <f>"蒙陆芳"</f>
        <v>蒙陆芳</v>
      </c>
      <c r="C932" s="5" t="str">
        <f>"75792025032813414899334"</f>
        <v>75792025032813414899334</v>
      </c>
      <c r="D932" s="5" t="str">
        <f>"401"</f>
        <v>401</v>
      </c>
      <c r="E932" s="5" t="s">
        <v>10</v>
      </c>
    </row>
    <row r="933" spans="1:5">
      <c r="A933" s="5">
        <v>931</v>
      </c>
      <c r="B933" s="5" t="str">
        <f>"麦妮"</f>
        <v>麦妮</v>
      </c>
      <c r="C933" s="5" t="str">
        <f>"75792025032815304599763"</f>
        <v>75792025032815304599763</v>
      </c>
      <c r="D933" s="5" t="str">
        <f>"201"</f>
        <v>201</v>
      </c>
      <c r="E933" s="5" t="s">
        <v>6</v>
      </c>
    </row>
    <row r="934" spans="1:5">
      <c r="A934" s="5">
        <v>932</v>
      </c>
      <c r="B934" s="5" t="str">
        <f>"张智森"</f>
        <v>张智森</v>
      </c>
      <c r="C934" s="5" t="str">
        <f>"75792025032512564869184"</f>
        <v>75792025032512564869184</v>
      </c>
      <c r="D934" s="5" t="str">
        <f>"501"</f>
        <v>501</v>
      </c>
      <c r="E934" s="5" t="s">
        <v>8</v>
      </c>
    </row>
    <row r="935" spans="1:5">
      <c r="A935" s="5">
        <v>933</v>
      </c>
      <c r="B935" s="5" t="str">
        <f>"王嘉琳"</f>
        <v>王嘉琳</v>
      </c>
      <c r="C935" s="5" t="str">
        <f>"757920250328163933100084"</f>
        <v>757920250328163933100084</v>
      </c>
      <c r="D935" s="5" t="str">
        <f>"201"</f>
        <v>201</v>
      </c>
      <c r="E935" s="5" t="s">
        <v>6</v>
      </c>
    </row>
    <row r="936" spans="1:5">
      <c r="A936" s="5">
        <v>934</v>
      </c>
      <c r="B936" s="5" t="str">
        <f>"吴菲"</f>
        <v>吴菲</v>
      </c>
      <c r="C936" s="5" t="str">
        <f>"757920250328170203100168"</f>
        <v>757920250328170203100168</v>
      </c>
      <c r="D936" s="5" t="str">
        <f>"201"</f>
        <v>201</v>
      </c>
      <c r="E936" s="5" t="s">
        <v>6</v>
      </c>
    </row>
    <row r="937" spans="1:5">
      <c r="A937" s="5">
        <v>935</v>
      </c>
      <c r="B937" s="5" t="str">
        <f>"陈明智"</f>
        <v>陈明智</v>
      </c>
      <c r="C937" s="5" t="str">
        <f>"757920250328165538100151"</f>
        <v>757920250328165538100151</v>
      </c>
      <c r="D937" s="5" t="str">
        <f>"201"</f>
        <v>201</v>
      </c>
      <c r="E937" s="5" t="s">
        <v>6</v>
      </c>
    </row>
    <row r="938" spans="1:5">
      <c r="A938" s="5">
        <v>936</v>
      </c>
      <c r="B938" s="5" t="str">
        <f>"张巧巧 "</f>
        <v>张巧巧 </v>
      </c>
      <c r="C938" s="5" t="str">
        <f>"757920250328170555100175"</f>
        <v>757920250328170555100175</v>
      </c>
      <c r="D938" s="5" t="str">
        <f>"501"</f>
        <v>501</v>
      </c>
      <c r="E938" s="5" t="s">
        <v>8</v>
      </c>
    </row>
    <row r="939" spans="1:5">
      <c r="A939" s="5">
        <v>937</v>
      </c>
      <c r="B939" s="5" t="str">
        <f>"蒙雅倩"</f>
        <v>蒙雅倩</v>
      </c>
      <c r="C939" s="5" t="str">
        <f>"75792025032811542598890"</f>
        <v>75792025032811542598890</v>
      </c>
      <c r="D939" s="5" t="str">
        <f>"501"</f>
        <v>501</v>
      </c>
      <c r="E939" s="5" t="s">
        <v>8</v>
      </c>
    </row>
    <row r="940" spans="1:5">
      <c r="A940" s="5">
        <v>938</v>
      </c>
      <c r="B940" s="5" t="str">
        <f>"徐光山"</f>
        <v>徐光山</v>
      </c>
      <c r="C940" s="5" t="str">
        <f>"75792025032815551699871"</f>
        <v>75792025032815551699871</v>
      </c>
      <c r="D940" s="5" t="str">
        <f>"201"</f>
        <v>201</v>
      </c>
      <c r="E940" s="5" t="s">
        <v>6</v>
      </c>
    </row>
    <row r="941" spans="1:5">
      <c r="A941" s="5">
        <v>939</v>
      </c>
      <c r="B941" s="5" t="str">
        <f>"王群"</f>
        <v>王群</v>
      </c>
      <c r="C941" s="5" t="str">
        <f>"757920250328172924100227"</f>
        <v>757920250328172924100227</v>
      </c>
      <c r="D941" s="5" t="str">
        <f>"201"</f>
        <v>201</v>
      </c>
      <c r="E941" s="5" t="s">
        <v>6</v>
      </c>
    </row>
    <row r="942" spans="1:5">
      <c r="A942" s="5">
        <v>940</v>
      </c>
      <c r="B942" s="5" t="str">
        <f>"蔡佳慧"</f>
        <v>蔡佳慧</v>
      </c>
      <c r="C942" s="5" t="str">
        <f>"75792025032415111662932"</f>
        <v>75792025032415111662932</v>
      </c>
      <c r="D942" s="5" t="str">
        <f>"401"</f>
        <v>401</v>
      </c>
      <c r="E942" s="5" t="s">
        <v>10</v>
      </c>
    </row>
    <row r="943" spans="1:5">
      <c r="A943" s="5">
        <v>941</v>
      </c>
      <c r="B943" s="5" t="str">
        <f>"唐新鹏"</f>
        <v>唐新鹏</v>
      </c>
      <c r="C943" s="5" t="str">
        <f>"75792025032514515569479"</f>
        <v>75792025032514515569479</v>
      </c>
      <c r="D943" s="5" t="str">
        <f>"501"</f>
        <v>501</v>
      </c>
      <c r="E943" s="5" t="s">
        <v>8</v>
      </c>
    </row>
    <row r="944" spans="1:5">
      <c r="A944" s="5">
        <v>942</v>
      </c>
      <c r="B944" s="5" t="str">
        <f>"王航"</f>
        <v>王航</v>
      </c>
      <c r="C944" s="5" t="str">
        <f>"757920250328181134100298"</f>
        <v>757920250328181134100298</v>
      </c>
      <c r="D944" s="5" t="str">
        <f>"201"</f>
        <v>201</v>
      </c>
      <c r="E944" s="5" t="s">
        <v>6</v>
      </c>
    </row>
    <row r="945" spans="1:5">
      <c r="A945" s="5">
        <v>943</v>
      </c>
      <c r="B945" s="5" t="str">
        <f>"王宁"</f>
        <v>王宁</v>
      </c>
      <c r="C945" s="5" t="str">
        <f>"75792025032816093999937"</f>
        <v>75792025032816093999937</v>
      </c>
      <c r="D945" s="5" t="str">
        <f>"101"</f>
        <v>101</v>
      </c>
      <c r="E945" s="5" t="s">
        <v>7</v>
      </c>
    </row>
    <row r="946" spans="1:5">
      <c r="A946" s="5">
        <v>944</v>
      </c>
      <c r="B946" s="5" t="str">
        <f>"邱颖"</f>
        <v>邱颖</v>
      </c>
      <c r="C946" s="5" t="str">
        <f>"757920250328182800100327"</f>
        <v>757920250328182800100327</v>
      </c>
      <c r="D946" s="5" t="str">
        <f>"201"</f>
        <v>201</v>
      </c>
      <c r="E946" s="5" t="s">
        <v>6</v>
      </c>
    </row>
    <row r="947" spans="1:5">
      <c r="A947" s="5">
        <v>945</v>
      </c>
      <c r="B947" s="5" t="str">
        <f>"侯俊妃"</f>
        <v>侯俊妃</v>
      </c>
      <c r="C947" s="5" t="str">
        <f>"75792025032720381489595"</f>
        <v>75792025032720381489595</v>
      </c>
      <c r="D947" s="5" t="str">
        <f>"401"</f>
        <v>401</v>
      </c>
      <c r="E947" s="5" t="s">
        <v>10</v>
      </c>
    </row>
    <row r="948" spans="1:5">
      <c r="A948" s="5">
        <v>946</v>
      </c>
      <c r="B948" s="5" t="str">
        <f>"符芳望"</f>
        <v>符芳望</v>
      </c>
      <c r="C948" s="5" t="str">
        <f>"75792025032808020990339"</f>
        <v>75792025032808020990339</v>
      </c>
      <c r="D948" s="5" t="str">
        <f>"401"</f>
        <v>401</v>
      </c>
      <c r="E948" s="5" t="s">
        <v>10</v>
      </c>
    </row>
    <row r="949" spans="1:5">
      <c r="A949" s="5">
        <v>947</v>
      </c>
      <c r="B949" s="5" t="str">
        <f>"冯兴科"</f>
        <v>冯兴科</v>
      </c>
      <c r="C949" s="5" t="str">
        <f>"757920250328181922100316"</f>
        <v>757920250328181922100316</v>
      </c>
      <c r="D949" s="5" t="str">
        <f>"501"</f>
        <v>501</v>
      </c>
      <c r="E949" s="5" t="s">
        <v>8</v>
      </c>
    </row>
    <row r="950" spans="1:5">
      <c r="A950" s="5">
        <v>948</v>
      </c>
      <c r="B950" s="5" t="str">
        <f>"马菱"</f>
        <v>马菱</v>
      </c>
      <c r="C950" s="5" t="str">
        <f>"757920250328192539100416"</f>
        <v>757920250328192539100416</v>
      </c>
      <c r="D950" s="5" t="str">
        <f>"201"</f>
        <v>201</v>
      </c>
      <c r="E950" s="5" t="s">
        <v>6</v>
      </c>
    </row>
    <row r="951" spans="1:5">
      <c r="A951" s="5">
        <v>949</v>
      </c>
      <c r="B951" s="5" t="str">
        <f>"蓝海欣"</f>
        <v>蓝海欣</v>
      </c>
      <c r="C951" s="5" t="str">
        <f>"75792025032511235965925"</f>
        <v>75792025032511235965925</v>
      </c>
      <c r="D951" s="5" t="str">
        <f>"501"</f>
        <v>501</v>
      </c>
      <c r="E951" s="5" t="s">
        <v>8</v>
      </c>
    </row>
    <row r="952" spans="1:5">
      <c r="A952" s="5">
        <v>950</v>
      </c>
      <c r="B952" s="5" t="str">
        <f>"王淑娜"</f>
        <v>王淑娜</v>
      </c>
      <c r="C952" s="5" t="str">
        <f>"75792025032814343599510"</f>
        <v>75792025032814343599510</v>
      </c>
      <c r="D952" s="5" t="str">
        <f>"101"</f>
        <v>101</v>
      </c>
      <c r="E952" s="5" t="s">
        <v>7</v>
      </c>
    </row>
    <row r="953" spans="1:5">
      <c r="A953" s="5">
        <v>951</v>
      </c>
      <c r="B953" s="5" t="str">
        <f>"徐济晓"</f>
        <v>徐济晓</v>
      </c>
      <c r="C953" s="5" t="str">
        <f>"75792025032522155476686"</f>
        <v>75792025032522155476686</v>
      </c>
      <c r="D953" s="5" t="str">
        <f>"501"</f>
        <v>501</v>
      </c>
      <c r="E953" s="5" t="s">
        <v>8</v>
      </c>
    </row>
    <row r="954" spans="1:5">
      <c r="A954" s="5">
        <v>952</v>
      </c>
      <c r="B954" s="5" t="str">
        <f>"郑小娟"</f>
        <v>郑小娟</v>
      </c>
      <c r="C954" s="5" t="str">
        <f>"75792025032623262880662"</f>
        <v>75792025032623262880662</v>
      </c>
      <c r="D954" s="5" t="str">
        <f>"501"</f>
        <v>501</v>
      </c>
      <c r="E954" s="5" t="s">
        <v>8</v>
      </c>
    </row>
    <row r="955" spans="1:5">
      <c r="A955" s="5">
        <v>953</v>
      </c>
      <c r="B955" s="5" t="str">
        <f>"岑净"</f>
        <v>岑净</v>
      </c>
      <c r="C955" s="5" t="str">
        <f>"757920250328202028100508"</f>
        <v>757920250328202028100508</v>
      </c>
      <c r="D955" s="5" t="str">
        <f>"201"</f>
        <v>201</v>
      </c>
      <c r="E955" s="5" t="s">
        <v>6</v>
      </c>
    </row>
    <row r="956" spans="1:5">
      <c r="A956" s="5">
        <v>954</v>
      </c>
      <c r="B956" s="5" t="str">
        <f>"王炤"</f>
        <v>王炤</v>
      </c>
      <c r="C956" s="5" t="str">
        <f>"75792025032413094562395"</f>
        <v>75792025032413094562395</v>
      </c>
      <c r="D956" s="5" t="str">
        <f>"301"</f>
        <v>301</v>
      </c>
      <c r="E956" s="5" t="s">
        <v>9</v>
      </c>
    </row>
    <row r="957" spans="1:5">
      <c r="A957" s="5">
        <v>955</v>
      </c>
      <c r="B957" s="5" t="str">
        <f>"符方亮"</f>
        <v>符方亮</v>
      </c>
      <c r="C957" s="5" t="str">
        <f>"757920250328205112100553"</f>
        <v>757920250328205112100553</v>
      </c>
      <c r="D957" s="5" t="str">
        <f>"501"</f>
        <v>501</v>
      </c>
      <c r="E957" s="5" t="s">
        <v>8</v>
      </c>
    </row>
    <row r="958" spans="1:5">
      <c r="A958" s="5">
        <v>956</v>
      </c>
      <c r="B958" s="5" t="str">
        <f>"陈金花"</f>
        <v>陈金花</v>
      </c>
      <c r="C958" s="5" t="str">
        <f>"75792025032715193288499"</f>
        <v>75792025032715193288499</v>
      </c>
      <c r="D958" s="5" t="str">
        <f>"401"</f>
        <v>401</v>
      </c>
      <c r="E958" s="5" t="s">
        <v>10</v>
      </c>
    </row>
    <row r="959" spans="1:5">
      <c r="A959" s="5">
        <v>957</v>
      </c>
      <c r="B959" s="5" t="str">
        <f>"王师"</f>
        <v>王师</v>
      </c>
      <c r="C959" s="5" t="str">
        <f>"757920250328212106100608"</f>
        <v>757920250328212106100608</v>
      </c>
      <c r="D959" s="5" t="str">
        <f>"501"</f>
        <v>501</v>
      </c>
      <c r="E959" s="5" t="s">
        <v>8</v>
      </c>
    </row>
    <row r="960" spans="1:5">
      <c r="A960" s="5">
        <v>958</v>
      </c>
      <c r="B960" s="5" t="str">
        <f>"王英安"</f>
        <v>王英安</v>
      </c>
      <c r="C960" s="5" t="str">
        <f>"757920250328212419100622"</f>
        <v>757920250328212419100622</v>
      </c>
      <c r="D960" s="5" t="str">
        <f>"201"</f>
        <v>201</v>
      </c>
      <c r="E960" s="5" t="s">
        <v>6</v>
      </c>
    </row>
    <row r="961" spans="1:5">
      <c r="A961" s="5">
        <v>959</v>
      </c>
      <c r="B961" s="5" t="str">
        <f>"王成章"</f>
        <v>王成章</v>
      </c>
      <c r="C961" s="5" t="str">
        <f>"75792025032813381299313"</f>
        <v>75792025032813381299313</v>
      </c>
      <c r="D961" s="5" t="str">
        <f>"201"</f>
        <v>201</v>
      </c>
      <c r="E961" s="5" t="s">
        <v>6</v>
      </c>
    </row>
    <row r="962" spans="1:5">
      <c r="A962" s="5">
        <v>960</v>
      </c>
      <c r="B962" s="5" t="str">
        <f>"张玉珠"</f>
        <v>张玉珠</v>
      </c>
      <c r="C962" s="5" t="str">
        <f>"75792025032617463579535"</f>
        <v>75792025032617463579535</v>
      </c>
      <c r="D962" s="5" t="str">
        <f>"201"</f>
        <v>201</v>
      </c>
      <c r="E962" s="5" t="s">
        <v>6</v>
      </c>
    </row>
    <row r="963" spans="1:5">
      <c r="A963" s="5">
        <v>961</v>
      </c>
      <c r="B963" s="5" t="str">
        <f>"周明"</f>
        <v>周明</v>
      </c>
      <c r="C963" s="5" t="str">
        <f>"757920250328214627100665"</f>
        <v>757920250328214627100665</v>
      </c>
      <c r="D963" s="5" t="str">
        <f>"501"</f>
        <v>501</v>
      </c>
      <c r="E963" s="5" t="s">
        <v>8</v>
      </c>
    </row>
    <row r="964" spans="1:5">
      <c r="A964" s="5">
        <v>962</v>
      </c>
      <c r="B964" s="5" t="str">
        <f>"许嘉敏"</f>
        <v>许嘉敏</v>
      </c>
      <c r="C964" s="5" t="str">
        <f>"757920250328202701100519"</f>
        <v>757920250328202701100519</v>
      </c>
      <c r="D964" s="5" t="str">
        <f>"501"</f>
        <v>501</v>
      </c>
      <c r="E964" s="5" t="s">
        <v>8</v>
      </c>
    </row>
    <row r="965" spans="1:5">
      <c r="A965" s="5">
        <v>963</v>
      </c>
      <c r="B965" s="5" t="str">
        <f>"黄诺霖"</f>
        <v>黄诺霖</v>
      </c>
      <c r="C965" s="5" t="str">
        <f>"757920250328162827100036"</f>
        <v>757920250328162827100036</v>
      </c>
      <c r="D965" s="5" t="str">
        <f>"201"</f>
        <v>201</v>
      </c>
      <c r="E965" s="5" t="s">
        <v>6</v>
      </c>
    </row>
    <row r="966" spans="1:5">
      <c r="A966" s="5">
        <v>964</v>
      </c>
      <c r="B966" s="5" t="str">
        <f>"刘德俊"</f>
        <v>刘德俊</v>
      </c>
      <c r="C966" s="5" t="str">
        <f>"757920250328220229100695"</f>
        <v>757920250328220229100695</v>
      </c>
      <c r="D966" s="5" t="str">
        <f>"201"</f>
        <v>201</v>
      </c>
      <c r="E966" s="5" t="s">
        <v>6</v>
      </c>
    </row>
    <row r="967" spans="1:5">
      <c r="A967" s="5">
        <v>965</v>
      </c>
      <c r="B967" s="5" t="str">
        <f>"王晓翠"</f>
        <v>王晓翠</v>
      </c>
      <c r="C967" s="5" t="str">
        <f>"75792025032808565090416"</f>
        <v>75792025032808565090416</v>
      </c>
      <c r="D967" s="5" t="str">
        <f>"501"</f>
        <v>501</v>
      </c>
      <c r="E967" s="5" t="s">
        <v>8</v>
      </c>
    </row>
    <row r="968" spans="1:5">
      <c r="A968" s="5">
        <v>966</v>
      </c>
      <c r="B968" s="5" t="str">
        <f>"符怡"</f>
        <v>符怡</v>
      </c>
      <c r="C968" s="5" t="str">
        <f>"757920250328212538100626"</f>
        <v>757920250328212538100626</v>
      </c>
      <c r="D968" s="5" t="str">
        <f>"501"</f>
        <v>501</v>
      </c>
      <c r="E968" s="5" t="s">
        <v>8</v>
      </c>
    </row>
    <row r="969" spans="1:5">
      <c r="A969" s="5">
        <v>967</v>
      </c>
      <c r="B969" s="5" t="str">
        <f>"林蒯利"</f>
        <v>林蒯利</v>
      </c>
      <c r="C969" s="5" t="str">
        <f>"75792025032519365376226"</f>
        <v>75792025032519365376226</v>
      </c>
      <c r="D969" s="5" t="str">
        <f>"201"</f>
        <v>201</v>
      </c>
      <c r="E969" s="5" t="s">
        <v>6</v>
      </c>
    </row>
    <row r="970" spans="1:5">
      <c r="A970" s="5">
        <v>968</v>
      </c>
      <c r="B970" s="5" t="str">
        <f>"王华乾"</f>
        <v>王华乾</v>
      </c>
      <c r="C970" s="5" t="str">
        <f>"757920250328222435100735"</f>
        <v>757920250328222435100735</v>
      </c>
      <c r="D970" s="5" t="str">
        <f>"201"</f>
        <v>201</v>
      </c>
      <c r="E970" s="5" t="s">
        <v>6</v>
      </c>
    </row>
    <row r="971" spans="1:5">
      <c r="A971" s="5">
        <v>969</v>
      </c>
      <c r="B971" s="5" t="str">
        <f>"韩红妃"</f>
        <v>韩红妃</v>
      </c>
      <c r="C971" s="5" t="str">
        <f>"757920250328220150100693"</f>
        <v>757920250328220150100693</v>
      </c>
      <c r="D971" s="5" t="str">
        <f>"101"</f>
        <v>101</v>
      </c>
      <c r="E971" s="5" t="s">
        <v>7</v>
      </c>
    </row>
    <row r="972" spans="1:5">
      <c r="A972" s="5">
        <v>970</v>
      </c>
      <c r="B972" s="5" t="str">
        <f>"陈惠春"</f>
        <v>陈惠春</v>
      </c>
      <c r="C972" s="5" t="str">
        <f>"757920250328223242100748"</f>
        <v>757920250328223242100748</v>
      </c>
      <c r="D972" s="5" t="str">
        <f>"501"</f>
        <v>501</v>
      </c>
      <c r="E972" s="5" t="s">
        <v>8</v>
      </c>
    </row>
    <row r="973" spans="1:5">
      <c r="A973" s="5">
        <v>971</v>
      </c>
      <c r="B973" s="5" t="str">
        <f>"王丽珊"</f>
        <v>王丽珊</v>
      </c>
      <c r="C973" s="5" t="str">
        <f>"757920250328175141100262"</f>
        <v>757920250328175141100262</v>
      </c>
      <c r="D973" s="5" t="str">
        <f>"201"</f>
        <v>201</v>
      </c>
      <c r="E973" s="5" t="s">
        <v>6</v>
      </c>
    </row>
    <row r="974" spans="1:5">
      <c r="A974" s="5">
        <v>972</v>
      </c>
      <c r="B974" s="5" t="str">
        <f>"黄丹"</f>
        <v>黄丹</v>
      </c>
      <c r="C974" s="5" t="str">
        <f>"757920250328230243100785"</f>
        <v>757920250328230243100785</v>
      </c>
      <c r="D974" s="5" t="str">
        <f>"201"</f>
        <v>201</v>
      </c>
      <c r="E974" s="5" t="s">
        <v>6</v>
      </c>
    </row>
    <row r="975" spans="1:5">
      <c r="A975" s="5">
        <v>973</v>
      </c>
      <c r="B975" s="5" t="str">
        <f>"邱婷婷"</f>
        <v>邱婷婷</v>
      </c>
      <c r="C975" s="5" t="str">
        <f>"757920250328230527100789"</f>
        <v>757920250328230527100789</v>
      </c>
      <c r="D975" s="5" t="str">
        <f>"501"</f>
        <v>501</v>
      </c>
      <c r="E975" s="5" t="s">
        <v>8</v>
      </c>
    </row>
    <row r="976" spans="1:5">
      <c r="A976" s="5">
        <v>974</v>
      </c>
      <c r="B976" s="5" t="str">
        <f>"陈明锐"</f>
        <v>陈明锐</v>
      </c>
      <c r="C976" s="5" t="str">
        <f>"757920250328221538100724"</f>
        <v>757920250328221538100724</v>
      </c>
      <c r="D976" s="5" t="str">
        <f>"501"</f>
        <v>501</v>
      </c>
      <c r="E976" s="5" t="s">
        <v>8</v>
      </c>
    </row>
    <row r="977" spans="1:5">
      <c r="A977" s="5">
        <v>975</v>
      </c>
      <c r="B977" s="5" t="str">
        <f>"黄丞"</f>
        <v>黄丞</v>
      </c>
      <c r="C977" s="5" t="str">
        <f>"757920250328230555100790"</f>
        <v>757920250328230555100790</v>
      </c>
      <c r="D977" s="5" t="str">
        <f>"401"</f>
        <v>401</v>
      </c>
      <c r="E977" s="5" t="s">
        <v>10</v>
      </c>
    </row>
    <row r="978" spans="1:5">
      <c r="A978" s="5">
        <v>976</v>
      </c>
      <c r="B978" s="5" t="str">
        <f>"劳佳佳"</f>
        <v>劳佳佳</v>
      </c>
      <c r="C978" s="5" t="str">
        <f>"75792025032512061469057"</f>
        <v>75792025032512061469057</v>
      </c>
      <c r="D978" s="5" t="str">
        <f>"201"</f>
        <v>201</v>
      </c>
      <c r="E978" s="5" t="s">
        <v>6</v>
      </c>
    </row>
    <row r="979" spans="1:5">
      <c r="A979" s="5">
        <v>977</v>
      </c>
      <c r="B979" s="5" t="str">
        <f>"王奕菲"</f>
        <v>王奕菲</v>
      </c>
      <c r="C979" s="5" t="str">
        <f>"757920250328230946100800"</f>
        <v>757920250328230946100800</v>
      </c>
      <c r="D979" s="5" t="str">
        <f>"201"</f>
        <v>201</v>
      </c>
      <c r="E979" s="5" t="s">
        <v>6</v>
      </c>
    </row>
    <row r="980" spans="1:5">
      <c r="A980" s="5">
        <v>978</v>
      </c>
      <c r="B980" s="5" t="str">
        <f>"黄绵亮"</f>
        <v>黄绵亮</v>
      </c>
      <c r="C980" s="5" t="str">
        <f>"75792025032423574564988"</f>
        <v>75792025032423574564988</v>
      </c>
      <c r="D980" s="5" t="str">
        <f>"201"</f>
        <v>201</v>
      </c>
      <c r="E980" s="5" t="s">
        <v>6</v>
      </c>
    </row>
    <row r="981" spans="1:5">
      <c r="A981" s="5">
        <v>979</v>
      </c>
      <c r="B981" s="5" t="str">
        <f>"李小双"</f>
        <v>李小双</v>
      </c>
      <c r="C981" s="5" t="str">
        <f>"757920250328230623100791"</f>
        <v>757920250328230623100791</v>
      </c>
      <c r="D981" s="5" t="str">
        <f>"201"</f>
        <v>201</v>
      </c>
      <c r="E981" s="5" t="s">
        <v>6</v>
      </c>
    </row>
    <row r="982" spans="1:5">
      <c r="A982" s="5">
        <v>980</v>
      </c>
      <c r="B982" s="5" t="str">
        <f>"李鹏"</f>
        <v>李鹏</v>
      </c>
      <c r="C982" s="5" t="str">
        <f>"757920250328234201100823"</f>
        <v>757920250328234201100823</v>
      </c>
      <c r="D982" s="5" t="str">
        <f>"201"</f>
        <v>201</v>
      </c>
      <c r="E982" s="5" t="s">
        <v>6</v>
      </c>
    </row>
    <row r="983" spans="1:5">
      <c r="A983" s="5">
        <v>981</v>
      </c>
      <c r="B983" s="5" t="str">
        <f>"王锦怡"</f>
        <v>王锦怡</v>
      </c>
      <c r="C983" s="5" t="str">
        <f>"757920250328234620100829"</f>
        <v>757920250328234620100829</v>
      </c>
      <c r="D983" s="5" t="str">
        <f>"501"</f>
        <v>501</v>
      </c>
      <c r="E983" s="5" t="s">
        <v>8</v>
      </c>
    </row>
    <row r="984" spans="1:5">
      <c r="A984" s="5">
        <v>982</v>
      </c>
      <c r="B984" s="5" t="str">
        <f>"陈珠"</f>
        <v>陈珠</v>
      </c>
      <c r="C984" s="5" t="str">
        <f>"757920250328222120100732"</f>
        <v>757920250328222120100732</v>
      </c>
      <c r="D984" s="5" t="str">
        <f>"201"</f>
        <v>201</v>
      </c>
      <c r="E984" s="5" t="s">
        <v>6</v>
      </c>
    </row>
    <row r="985" spans="1:5">
      <c r="A985" s="5">
        <v>983</v>
      </c>
      <c r="B985" s="5" t="str">
        <f>"王茜"</f>
        <v>王茜</v>
      </c>
      <c r="C985" s="5" t="str">
        <f>"757920250329000431100842"</f>
        <v>757920250329000431100842</v>
      </c>
      <c r="D985" s="5" t="str">
        <f>"101"</f>
        <v>101</v>
      </c>
      <c r="E985" s="5" t="s">
        <v>7</v>
      </c>
    </row>
    <row r="986" spans="1:5">
      <c r="A986" s="5">
        <v>984</v>
      </c>
      <c r="B986" s="5" t="str">
        <f>"王偲衡"</f>
        <v>王偲衡</v>
      </c>
      <c r="C986" s="5" t="str">
        <f>"757920250329003556100858"</f>
        <v>757920250329003556100858</v>
      </c>
      <c r="D986" s="5" t="str">
        <f>"501"</f>
        <v>501</v>
      </c>
      <c r="E986" s="5" t="s">
        <v>8</v>
      </c>
    </row>
    <row r="987" spans="1:5">
      <c r="A987" s="5">
        <v>985</v>
      </c>
      <c r="B987" s="5" t="str">
        <f>"蔡冰云"</f>
        <v>蔡冰云</v>
      </c>
      <c r="C987" s="5" t="str">
        <f>"757920250329000152100838"</f>
        <v>757920250329000152100838</v>
      </c>
      <c r="D987" s="5" t="str">
        <f>"501"</f>
        <v>501</v>
      </c>
      <c r="E987" s="5" t="s">
        <v>8</v>
      </c>
    </row>
    <row r="988" spans="1:5">
      <c r="A988" s="5">
        <v>986</v>
      </c>
      <c r="B988" s="5" t="str">
        <f>"王玉"</f>
        <v>王玉</v>
      </c>
      <c r="C988" s="5" t="str">
        <f>"757920250329005210100866"</f>
        <v>757920250329005210100866</v>
      </c>
      <c r="D988" s="5" t="str">
        <f>"501"</f>
        <v>501</v>
      </c>
      <c r="E988" s="5" t="s">
        <v>8</v>
      </c>
    </row>
    <row r="989" spans="1:5">
      <c r="A989" s="5">
        <v>987</v>
      </c>
      <c r="B989" s="5" t="str">
        <f>"何惠岩"</f>
        <v>何惠岩</v>
      </c>
      <c r="C989" s="5" t="str">
        <f>"757920250328235011100830"</f>
        <v>757920250328235011100830</v>
      </c>
      <c r="D989" s="5" t="str">
        <f>"501"</f>
        <v>501</v>
      </c>
      <c r="E989" s="5" t="s">
        <v>8</v>
      </c>
    </row>
    <row r="990" spans="1:5">
      <c r="A990" s="5">
        <v>988</v>
      </c>
      <c r="B990" s="5" t="str">
        <f>"陈海南"</f>
        <v>陈海南</v>
      </c>
      <c r="C990" s="5" t="str">
        <f>"75792025032618071579599"</f>
        <v>75792025032618071579599</v>
      </c>
      <c r="D990" s="5" t="str">
        <f>"401"</f>
        <v>401</v>
      </c>
      <c r="E990" s="5" t="s">
        <v>10</v>
      </c>
    </row>
    <row r="991" spans="1:5">
      <c r="A991" s="5">
        <v>989</v>
      </c>
      <c r="B991" s="5" t="str">
        <f>"林森"</f>
        <v>林森</v>
      </c>
      <c r="C991" s="5" t="str">
        <f>"757920250329011448100868"</f>
        <v>757920250329011448100868</v>
      </c>
      <c r="D991" s="5" t="str">
        <f>"501"</f>
        <v>501</v>
      </c>
      <c r="E991" s="5" t="s">
        <v>8</v>
      </c>
    </row>
    <row r="992" spans="1:5">
      <c r="A992" s="5">
        <v>990</v>
      </c>
      <c r="B992" s="5" t="str">
        <f>"王振"</f>
        <v>王振</v>
      </c>
      <c r="C992" s="5" t="str">
        <f>"757920250329003540100857"</f>
        <v>757920250329003540100857</v>
      </c>
      <c r="D992" s="5" t="str">
        <f>"201"</f>
        <v>201</v>
      </c>
      <c r="E992" s="5" t="s">
        <v>6</v>
      </c>
    </row>
    <row r="993" spans="1:5">
      <c r="A993" s="5">
        <v>991</v>
      </c>
      <c r="B993" s="5" t="str">
        <f>"黄福辉"</f>
        <v>黄福辉</v>
      </c>
      <c r="C993" s="5" t="str">
        <f>"75792025032801200390253"</f>
        <v>75792025032801200390253</v>
      </c>
      <c r="D993" s="5" t="str">
        <f>"201"</f>
        <v>201</v>
      </c>
      <c r="E993" s="5" t="s">
        <v>6</v>
      </c>
    </row>
    <row r="994" spans="1:5">
      <c r="A994" s="5">
        <v>992</v>
      </c>
      <c r="B994" s="5" t="str">
        <f>"黄容真"</f>
        <v>黄容真</v>
      </c>
      <c r="C994" s="5" t="str">
        <f>"757920250329014646100874"</f>
        <v>757920250329014646100874</v>
      </c>
      <c r="D994" s="5" t="str">
        <f>"501"</f>
        <v>501</v>
      </c>
      <c r="E994" s="5" t="s">
        <v>8</v>
      </c>
    </row>
    <row r="995" spans="1:5">
      <c r="A995" s="5">
        <v>993</v>
      </c>
      <c r="B995" s="5" t="str">
        <f>"李彦霖"</f>
        <v>李彦霖</v>
      </c>
      <c r="C995" s="5" t="str">
        <f>"757920250329070218100887"</f>
        <v>757920250329070218100887</v>
      </c>
      <c r="D995" s="5" t="str">
        <f>"501"</f>
        <v>501</v>
      </c>
      <c r="E995" s="5" t="s">
        <v>8</v>
      </c>
    </row>
    <row r="996" spans="1:5">
      <c r="A996" s="5">
        <v>994</v>
      </c>
      <c r="B996" s="5" t="str">
        <f>"吴淑丹"</f>
        <v>吴淑丹</v>
      </c>
      <c r="C996" s="5" t="str">
        <f>"757920250329072927100889"</f>
        <v>757920250329072927100889</v>
      </c>
      <c r="D996" s="5" t="str">
        <f>"201"</f>
        <v>201</v>
      </c>
      <c r="E996" s="5" t="s">
        <v>6</v>
      </c>
    </row>
    <row r="997" spans="1:5">
      <c r="A997" s="5">
        <v>995</v>
      </c>
      <c r="B997" s="5" t="str">
        <f>"袁菁妍"</f>
        <v>袁菁妍</v>
      </c>
      <c r="C997" s="5" t="str">
        <f>"757920250329081709100902"</f>
        <v>757920250329081709100902</v>
      </c>
      <c r="D997" s="5" t="str">
        <f>"201"</f>
        <v>201</v>
      </c>
      <c r="E997" s="5" t="s">
        <v>6</v>
      </c>
    </row>
    <row r="998" spans="1:5">
      <c r="A998" s="5">
        <v>996</v>
      </c>
      <c r="B998" s="5" t="str">
        <f>"罗小波"</f>
        <v>罗小波</v>
      </c>
      <c r="C998" s="5" t="str">
        <f>"757920250329082744100908"</f>
        <v>757920250329082744100908</v>
      </c>
      <c r="D998" s="5" t="str">
        <f>"101"</f>
        <v>101</v>
      </c>
      <c r="E998" s="5" t="s">
        <v>7</v>
      </c>
    </row>
    <row r="999" spans="1:5">
      <c r="A999" s="5">
        <v>997</v>
      </c>
      <c r="B999" s="5" t="str">
        <f>"马树政"</f>
        <v>马树政</v>
      </c>
      <c r="C999" s="5" t="str">
        <f>"757920250329084107100920"</f>
        <v>757920250329084107100920</v>
      </c>
      <c r="D999" s="5" t="str">
        <f>"201"</f>
        <v>201</v>
      </c>
      <c r="E999" s="5" t="s">
        <v>6</v>
      </c>
    </row>
    <row r="1000" spans="1:5">
      <c r="A1000" s="5">
        <v>998</v>
      </c>
      <c r="B1000" s="5" t="str">
        <f>"林丹"</f>
        <v>林丹</v>
      </c>
      <c r="C1000" s="5" t="str">
        <f>"757920250329083806100917"</f>
        <v>757920250329083806100917</v>
      </c>
      <c r="D1000" s="5" t="str">
        <f>"201"</f>
        <v>201</v>
      </c>
      <c r="E1000" s="5" t="s">
        <v>6</v>
      </c>
    </row>
    <row r="1001" spans="1:5">
      <c r="A1001" s="5">
        <v>999</v>
      </c>
      <c r="B1001" s="5" t="str">
        <f>"杨福印"</f>
        <v>杨福印</v>
      </c>
      <c r="C1001" s="5" t="str">
        <f>"757920250329091826100946"</f>
        <v>757920250329091826100946</v>
      </c>
      <c r="D1001" s="5" t="str">
        <f>"201"</f>
        <v>201</v>
      </c>
      <c r="E1001" s="5" t="s">
        <v>6</v>
      </c>
    </row>
    <row r="1002" spans="1:5">
      <c r="A1002" s="5">
        <v>1000</v>
      </c>
      <c r="B1002" s="5" t="str">
        <f>"王玲"</f>
        <v>王玲</v>
      </c>
      <c r="C1002" s="5" t="str">
        <f>"757920250329091241100941"</f>
        <v>757920250329091241100941</v>
      </c>
      <c r="D1002" s="5" t="str">
        <f>"501"</f>
        <v>501</v>
      </c>
      <c r="E1002" s="5" t="s">
        <v>8</v>
      </c>
    </row>
    <row r="1003" spans="1:5">
      <c r="A1003" s="5">
        <v>1001</v>
      </c>
      <c r="B1003" s="5" t="str">
        <f>"李香波"</f>
        <v>李香波</v>
      </c>
      <c r="C1003" s="5" t="str">
        <f>"757920250329092903100958"</f>
        <v>757920250329092903100958</v>
      </c>
      <c r="D1003" s="5" t="str">
        <f>"501"</f>
        <v>501</v>
      </c>
      <c r="E1003" s="5" t="s">
        <v>8</v>
      </c>
    </row>
    <row r="1004" spans="1:5">
      <c r="A1004" s="5">
        <v>1002</v>
      </c>
      <c r="B1004" s="5" t="str">
        <f>"李丽艳"</f>
        <v>李丽艳</v>
      </c>
      <c r="C1004" s="5" t="str">
        <f>"757920250329090621100937"</f>
        <v>757920250329090621100937</v>
      </c>
      <c r="D1004" s="5" t="str">
        <f>"201"</f>
        <v>201</v>
      </c>
      <c r="E1004" s="5" t="s">
        <v>6</v>
      </c>
    </row>
    <row r="1005" spans="1:5">
      <c r="A1005" s="5">
        <v>1003</v>
      </c>
      <c r="B1005" s="5" t="str">
        <f>"刘德凯"</f>
        <v>刘德凯</v>
      </c>
      <c r="C1005" s="5" t="str">
        <f>"757920250329100206101001"</f>
        <v>757920250329100206101001</v>
      </c>
      <c r="D1005" s="5" t="str">
        <f>"201"</f>
        <v>201</v>
      </c>
      <c r="E1005" s="5" t="s">
        <v>6</v>
      </c>
    </row>
    <row r="1006" spans="1:5">
      <c r="A1006" s="5">
        <v>1004</v>
      </c>
      <c r="B1006" s="5" t="str">
        <f>"唐秋月"</f>
        <v>唐秋月</v>
      </c>
      <c r="C1006" s="5" t="str">
        <f>"75792025032615530479052"</f>
        <v>75792025032615530479052</v>
      </c>
      <c r="D1006" s="5" t="str">
        <f>"501"</f>
        <v>501</v>
      </c>
      <c r="E1006" s="5" t="s">
        <v>8</v>
      </c>
    </row>
    <row r="1007" spans="1:5">
      <c r="A1007" s="5">
        <v>1005</v>
      </c>
      <c r="B1007" s="5" t="str">
        <f>"王祥凤"</f>
        <v>王祥凤</v>
      </c>
      <c r="C1007" s="5" t="str">
        <f>"75792025032815005899617"</f>
        <v>75792025032815005899617</v>
      </c>
      <c r="D1007" s="5" t="str">
        <f>"401"</f>
        <v>401</v>
      </c>
      <c r="E1007" s="5" t="s">
        <v>10</v>
      </c>
    </row>
    <row r="1008" spans="1:5">
      <c r="A1008" s="5">
        <v>1006</v>
      </c>
      <c r="B1008" s="5" t="str">
        <f>"王上林"</f>
        <v>王上林</v>
      </c>
      <c r="C1008" s="5" t="str">
        <f>"757920250329103943101055"</f>
        <v>757920250329103943101055</v>
      </c>
      <c r="D1008" s="5" t="str">
        <f>"201"</f>
        <v>201</v>
      </c>
      <c r="E1008" s="5" t="s">
        <v>6</v>
      </c>
    </row>
    <row r="1009" spans="1:5">
      <c r="A1009" s="5">
        <v>1007</v>
      </c>
      <c r="B1009" s="5" t="str">
        <f>"王景"</f>
        <v>王景</v>
      </c>
      <c r="C1009" s="5" t="str">
        <f>"757920250329104739101068"</f>
        <v>757920250329104739101068</v>
      </c>
      <c r="D1009" s="5" t="str">
        <f>"501"</f>
        <v>501</v>
      </c>
      <c r="E1009" s="5" t="s">
        <v>8</v>
      </c>
    </row>
    <row r="1010" spans="1:5">
      <c r="A1010" s="5">
        <v>1008</v>
      </c>
      <c r="B1010" s="5" t="str">
        <f>"曾南"</f>
        <v>曾南</v>
      </c>
      <c r="C1010" s="5" t="str">
        <f>"757920250329092728100956"</f>
        <v>757920250329092728100956</v>
      </c>
      <c r="D1010" s="5" t="str">
        <f>"501"</f>
        <v>501</v>
      </c>
      <c r="E1010" s="5" t="s">
        <v>8</v>
      </c>
    </row>
    <row r="1011" spans="1:5">
      <c r="A1011" s="5">
        <v>1009</v>
      </c>
      <c r="B1011" s="5" t="str">
        <f>"张太天"</f>
        <v>张太天</v>
      </c>
      <c r="C1011" s="5" t="str">
        <f>"757920250329110508101092"</f>
        <v>757920250329110508101092</v>
      </c>
      <c r="D1011" s="5" t="str">
        <f>"201"</f>
        <v>201</v>
      </c>
      <c r="E1011" s="5" t="s">
        <v>6</v>
      </c>
    </row>
    <row r="1012" spans="1:5">
      <c r="A1012" s="5">
        <v>1010</v>
      </c>
      <c r="B1012" s="5" t="str">
        <f>"邝晓琳"</f>
        <v>邝晓琳</v>
      </c>
      <c r="C1012" s="5" t="str">
        <f>"75792025032617100279400"</f>
        <v>75792025032617100279400</v>
      </c>
      <c r="D1012" s="5" t="str">
        <f>"501"</f>
        <v>501</v>
      </c>
      <c r="E1012" s="5" t="s">
        <v>8</v>
      </c>
    </row>
    <row r="1013" spans="1:5">
      <c r="A1013" s="5">
        <v>1011</v>
      </c>
      <c r="B1013" s="5" t="str">
        <f>"何瑞瑛"</f>
        <v>何瑞瑛</v>
      </c>
      <c r="C1013" s="5" t="str">
        <f>"757920250329121211101177"</f>
        <v>757920250329121211101177</v>
      </c>
      <c r="D1013" s="5" t="str">
        <f>"501"</f>
        <v>501</v>
      </c>
      <c r="E1013" s="5" t="s">
        <v>8</v>
      </c>
    </row>
    <row r="1014" spans="1:5">
      <c r="A1014" s="5">
        <v>1012</v>
      </c>
      <c r="B1014" s="5" t="str">
        <f>"莫居能"</f>
        <v>莫居能</v>
      </c>
      <c r="C1014" s="5" t="str">
        <f>"757920250329122708101204"</f>
        <v>757920250329122708101204</v>
      </c>
      <c r="D1014" s="5" t="str">
        <f>"501"</f>
        <v>501</v>
      </c>
      <c r="E1014" s="5" t="s">
        <v>8</v>
      </c>
    </row>
    <row r="1015" spans="1:5">
      <c r="A1015" s="5">
        <v>1013</v>
      </c>
      <c r="B1015" s="5" t="str">
        <f>"杜明凯"</f>
        <v>杜明凯</v>
      </c>
      <c r="C1015" s="5" t="str">
        <f>"75792025032509180865279"</f>
        <v>75792025032509180865279</v>
      </c>
      <c r="D1015" s="5" t="str">
        <f>"401"</f>
        <v>401</v>
      </c>
      <c r="E1015" s="5" t="s">
        <v>10</v>
      </c>
    </row>
    <row r="1016" spans="1:5">
      <c r="A1016" s="5">
        <v>1014</v>
      </c>
      <c r="B1016" s="5" t="str">
        <f>"王上前"</f>
        <v>王上前</v>
      </c>
      <c r="C1016" s="5" t="str">
        <f>"75792025032416460563449"</f>
        <v>75792025032416460563449</v>
      </c>
      <c r="D1016" s="5" t="str">
        <f>"501"</f>
        <v>501</v>
      </c>
      <c r="E1016" s="5" t="s">
        <v>8</v>
      </c>
    </row>
    <row r="1017" spans="1:5">
      <c r="A1017" s="5">
        <v>1015</v>
      </c>
      <c r="B1017" s="5" t="str">
        <f>"徐小媛"</f>
        <v>徐小媛</v>
      </c>
      <c r="C1017" s="5" t="str">
        <f>"757920250329124918101227"</f>
        <v>757920250329124918101227</v>
      </c>
      <c r="D1017" s="5" t="str">
        <f>"501"</f>
        <v>501</v>
      </c>
      <c r="E1017" s="5" t="s">
        <v>8</v>
      </c>
    </row>
    <row r="1018" spans="1:5">
      <c r="A1018" s="5">
        <v>1016</v>
      </c>
      <c r="B1018" s="5" t="str">
        <f>"王小语"</f>
        <v>王小语</v>
      </c>
      <c r="C1018" s="5" t="str">
        <f>"757920250329125632101236"</f>
        <v>757920250329125632101236</v>
      </c>
      <c r="D1018" s="5" t="str">
        <f>"201"</f>
        <v>201</v>
      </c>
      <c r="E1018" s="5" t="s">
        <v>6</v>
      </c>
    </row>
    <row r="1019" spans="1:5">
      <c r="A1019" s="5">
        <v>1017</v>
      </c>
      <c r="B1019" s="5" t="str">
        <f>"李龙吉"</f>
        <v>李龙吉</v>
      </c>
      <c r="C1019" s="5" t="str">
        <f>"757920250329130041101239"</f>
        <v>757920250329130041101239</v>
      </c>
      <c r="D1019" s="5" t="str">
        <f>"201"</f>
        <v>201</v>
      </c>
      <c r="E1019" s="5" t="s">
        <v>6</v>
      </c>
    </row>
    <row r="1020" spans="1:5">
      <c r="A1020" s="5">
        <v>1018</v>
      </c>
      <c r="B1020" s="5" t="str">
        <f>"王慧婷"</f>
        <v>王慧婷</v>
      </c>
      <c r="C1020" s="5" t="str">
        <f>"757920250329122529101198"</f>
        <v>757920250329122529101198</v>
      </c>
      <c r="D1020" s="5" t="str">
        <f>"501"</f>
        <v>501</v>
      </c>
      <c r="E1020" s="5" t="s">
        <v>8</v>
      </c>
    </row>
    <row r="1021" spans="1:5">
      <c r="A1021" s="5">
        <v>1019</v>
      </c>
      <c r="B1021" s="5" t="str">
        <f>"邱名委"</f>
        <v>邱名委</v>
      </c>
      <c r="C1021" s="5" t="str">
        <f>"757920250329135135101298"</f>
        <v>757920250329135135101298</v>
      </c>
      <c r="D1021" s="5" t="str">
        <f>"201"</f>
        <v>201</v>
      </c>
      <c r="E1021" s="5" t="s">
        <v>6</v>
      </c>
    </row>
    <row r="1022" spans="1:5">
      <c r="A1022" s="5">
        <v>1020</v>
      </c>
      <c r="B1022" s="5" t="str">
        <f>"罗家"</f>
        <v>罗家</v>
      </c>
      <c r="C1022" s="5" t="str">
        <f>"757920250329125643101237"</f>
        <v>757920250329125643101237</v>
      </c>
      <c r="D1022" s="5" t="str">
        <f>"201"</f>
        <v>201</v>
      </c>
      <c r="E1022" s="5" t="s">
        <v>6</v>
      </c>
    </row>
    <row r="1023" spans="1:5">
      <c r="A1023" s="5">
        <v>1021</v>
      </c>
      <c r="B1023" s="5" t="str">
        <f>"王大铸"</f>
        <v>王大铸</v>
      </c>
      <c r="C1023" s="5" t="str">
        <f>"757920250329132729101269"</f>
        <v>757920250329132729101269</v>
      </c>
      <c r="D1023" s="5" t="str">
        <f>"501"</f>
        <v>501</v>
      </c>
      <c r="E1023" s="5" t="s">
        <v>8</v>
      </c>
    </row>
    <row r="1024" spans="1:5">
      <c r="A1024" s="5">
        <v>1022</v>
      </c>
      <c r="B1024" s="5" t="str">
        <f>"李俊桦"</f>
        <v>李俊桦</v>
      </c>
      <c r="C1024" s="5" t="str">
        <f>"757920250329133945101281"</f>
        <v>757920250329133945101281</v>
      </c>
      <c r="D1024" s="5" t="str">
        <f>"101"</f>
        <v>101</v>
      </c>
      <c r="E1024" s="5" t="s">
        <v>7</v>
      </c>
    </row>
    <row r="1025" spans="1:5">
      <c r="A1025" s="5">
        <v>1023</v>
      </c>
      <c r="B1025" s="5" t="str">
        <f>"王开赋"</f>
        <v>王开赋</v>
      </c>
      <c r="C1025" s="5" t="str">
        <f>"757920250329140542101319"</f>
        <v>757920250329140542101319</v>
      </c>
      <c r="D1025" s="5" t="str">
        <f>"201"</f>
        <v>201</v>
      </c>
      <c r="E1025" s="5" t="s">
        <v>6</v>
      </c>
    </row>
    <row r="1026" spans="1:5">
      <c r="A1026" s="5">
        <v>1024</v>
      </c>
      <c r="B1026" s="5" t="str">
        <f>"王康振"</f>
        <v>王康振</v>
      </c>
      <c r="C1026" s="5" t="str">
        <f>"757920250329142250101343"</f>
        <v>757920250329142250101343</v>
      </c>
      <c r="D1026" s="5" t="str">
        <f>"501"</f>
        <v>501</v>
      </c>
      <c r="E1026" s="5" t="s">
        <v>8</v>
      </c>
    </row>
    <row r="1027" spans="1:5">
      <c r="A1027" s="5">
        <v>1025</v>
      </c>
      <c r="B1027" s="5" t="str">
        <f>"蔡如蔓"</f>
        <v>蔡如蔓</v>
      </c>
      <c r="C1027" s="5" t="str">
        <f>"757920250329132922101270"</f>
        <v>757920250329132922101270</v>
      </c>
      <c r="D1027" s="5" t="str">
        <f>"501"</f>
        <v>501</v>
      </c>
      <c r="E1027" s="5" t="s">
        <v>8</v>
      </c>
    </row>
    <row r="1028" spans="1:5">
      <c r="A1028" s="5">
        <v>1026</v>
      </c>
      <c r="B1028" s="5" t="str">
        <f>"谢绵端"</f>
        <v>谢绵端</v>
      </c>
      <c r="C1028" s="5" t="str">
        <f>"75792025032815514499856"</f>
        <v>75792025032815514499856</v>
      </c>
      <c r="D1028" s="5" t="str">
        <f>"501"</f>
        <v>501</v>
      </c>
      <c r="E1028" s="5" t="s">
        <v>8</v>
      </c>
    </row>
    <row r="1029" spans="1:5">
      <c r="A1029" s="5">
        <v>1027</v>
      </c>
      <c r="B1029" s="5" t="str">
        <f>"徐英明"</f>
        <v>徐英明</v>
      </c>
      <c r="C1029" s="5" t="str">
        <f>"75792025032517301075956"</f>
        <v>75792025032517301075956</v>
      </c>
      <c r="D1029" s="5" t="str">
        <f>"201"</f>
        <v>201</v>
      </c>
      <c r="E1029" s="5" t="s">
        <v>6</v>
      </c>
    </row>
    <row r="1030" spans="1:5">
      <c r="A1030" s="5">
        <v>1028</v>
      </c>
      <c r="B1030" s="5" t="str">
        <f>"王鸿"</f>
        <v>王鸿</v>
      </c>
      <c r="C1030" s="5" t="str">
        <f>"757920250329140043101305"</f>
        <v>757920250329140043101305</v>
      </c>
      <c r="D1030" s="5" t="str">
        <f>"501"</f>
        <v>501</v>
      </c>
      <c r="E1030" s="5" t="s">
        <v>8</v>
      </c>
    </row>
    <row r="1031" spans="1:5">
      <c r="A1031" s="5">
        <v>1029</v>
      </c>
      <c r="B1031" s="5" t="str">
        <f>"梁靖"</f>
        <v>梁靖</v>
      </c>
      <c r="C1031" s="5" t="str">
        <f>"75792025032509321565332"</f>
        <v>75792025032509321565332</v>
      </c>
      <c r="D1031" s="5" t="str">
        <f>"501"</f>
        <v>501</v>
      </c>
      <c r="E1031" s="5" t="s">
        <v>8</v>
      </c>
    </row>
    <row r="1032" spans="1:5">
      <c r="A1032" s="5">
        <v>1030</v>
      </c>
      <c r="B1032" s="5" t="str">
        <f>"王晓雯"</f>
        <v>王晓雯</v>
      </c>
      <c r="C1032" s="5" t="str">
        <f>"757920250329142216101339"</f>
        <v>757920250329142216101339</v>
      </c>
      <c r="D1032" s="5" t="str">
        <f>"201"</f>
        <v>201</v>
      </c>
      <c r="E1032" s="5" t="s">
        <v>6</v>
      </c>
    </row>
    <row r="1033" spans="1:5">
      <c r="A1033" s="5">
        <v>1031</v>
      </c>
      <c r="B1033" s="5" t="str">
        <f>"马文静"</f>
        <v>马文静</v>
      </c>
      <c r="C1033" s="5" t="str">
        <f>"757920250329150005101399"</f>
        <v>757920250329150005101399</v>
      </c>
      <c r="D1033" s="5" t="str">
        <f>"201"</f>
        <v>201</v>
      </c>
      <c r="E1033" s="5" t="s">
        <v>6</v>
      </c>
    </row>
    <row r="1034" spans="1:5">
      <c r="A1034" s="5">
        <v>1032</v>
      </c>
      <c r="B1034" s="5" t="str">
        <f>"赵国玉"</f>
        <v>赵国玉</v>
      </c>
      <c r="C1034" s="5" t="str">
        <f>"757920250329145232101391"</f>
        <v>757920250329145232101391</v>
      </c>
      <c r="D1034" s="5" t="str">
        <f>"501"</f>
        <v>501</v>
      </c>
      <c r="E1034" s="5" t="s">
        <v>8</v>
      </c>
    </row>
    <row r="1035" spans="1:5">
      <c r="A1035" s="5">
        <v>1033</v>
      </c>
      <c r="B1035" s="5" t="str">
        <f>"冯素榕"</f>
        <v>冯素榕</v>
      </c>
      <c r="C1035" s="5" t="str">
        <f>"757920250329130812101250"</f>
        <v>757920250329130812101250</v>
      </c>
      <c r="D1035" s="5" t="str">
        <f>"201"</f>
        <v>201</v>
      </c>
      <c r="E1035" s="5" t="s">
        <v>6</v>
      </c>
    </row>
    <row r="1036" spans="1:5">
      <c r="A1036" s="5">
        <v>1034</v>
      </c>
      <c r="B1036" s="5" t="str">
        <f>"李莹莹"</f>
        <v>李莹莹</v>
      </c>
      <c r="C1036" s="5" t="str">
        <f>"75792025032622132580437"</f>
        <v>75792025032622132580437</v>
      </c>
      <c r="D1036" s="5" t="str">
        <f>"201"</f>
        <v>201</v>
      </c>
      <c r="E1036" s="5" t="s">
        <v>6</v>
      </c>
    </row>
    <row r="1037" spans="1:5">
      <c r="A1037" s="5">
        <v>1035</v>
      </c>
      <c r="B1037" s="5" t="str">
        <f>"邱世高"</f>
        <v>邱世高</v>
      </c>
      <c r="C1037" s="5" t="str">
        <f>"757920250329164543101549"</f>
        <v>757920250329164543101549</v>
      </c>
      <c r="D1037" s="5" t="str">
        <f>"301"</f>
        <v>301</v>
      </c>
      <c r="E1037" s="5" t="s">
        <v>9</v>
      </c>
    </row>
    <row r="1038" spans="1:5">
      <c r="A1038" s="5">
        <v>1036</v>
      </c>
      <c r="B1038" s="5" t="str">
        <f>"陆显何"</f>
        <v>陆显何</v>
      </c>
      <c r="C1038" s="5" t="str">
        <f>"757920250329171414101588"</f>
        <v>757920250329171414101588</v>
      </c>
      <c r="D1038" s="5" t="str">
        <f>"201"</f>
        <v>201</v>
      </c>
      <c r="E1038" s="5" t="s">
        <v>6</v>
      </c>
    </row>
    <row r="1039" spans="1:5">
      <c r="A1039" s="5">
        <v>1037</v>
      </c>
      <c r="B1039" s="5" t="str">
        <f>"徐亮"</f>
        <v>徐亮</v>
      </c>
      <c r="C1039" s="5" t="str">
        <f>"757920250329172143101601"</f>
        <v>757920250329172143101601</v>
      </c>
      <c r="D1039" s="5" t="str">
        <f>"201"</f>
        <v>201</v>
      </c>
      <c r="E1039" s="5" t="s">
        <v>6</v>
      </c>
    </row>
    <row r="1040" spans="1:5">
      <c r="A1040" s="5">
        <v>1038</v>
      </c>
      <c r="B1040" s="5" t="str">
        <f>"李思如"</f>
        <v>李思如</v>
      </c>
      <c r="C1040" s="5" t="str">
        <f>"757920250329165921101569"</f>
        <v>757920250329165921101569</v>
      </c>
      <c r="D1040" s="5" t="str">
        <f>"201"</f>
        <v>201</v>
      </c>
      <c r="E1040" s="5" t="s">
        <v>6</v>
      </c>
    </row>
    <row r="1041" spans="1:5">
      <c r="A1041" s="5">
        <v>1039</v>
      </c>
      <c r="B1041" s="5" t="str">
        <f>"蔡海芸"</f>
        <v>蔡海芸</v>
      </c>
      <c r="C1041" s="5" t="str">
        <f>"757920250329175359101645"</f>
        <v>757920250329175359101645</v>
      </c>
      <c r="D1041" s="5" t="str">
        <f>"101"</f>
        <v>101</v>
      </c>
      <c r="E1041" s="5" t="s">
        <v>7</v>
      </c>
    </row>
    <row r="1042" spans="1:5">
      <c r="A1042" s="5">
        <v>1040</v>
      </c>
      <c r="B1042" s="5" t="str">
        <f>"吴莉莎"</f>
        <v>吴莉莎</v>
      </c>
      <c r="C1042" s="5" t="str">
        <f>"757920250329180434101662"</f>
        <v>757920250329180434101662</v>
      </c>
      <c r="D1042" s="5" t="str">
        <f>"201"</f>
        <v>201</v>
      </c>
      <c r="E1042" s="5" t="s">
        <v>6</v>
      </c>
    </row>
    <row r="1043" spans="1:5">
      <c r="A1043" s="5">
        <v>1041</v>
      </c>
      <c r="B1043" s="5" t="str">
        <f>"李璐雅"</f>
        <v>李璐雅</v>
      </c>
      <c r="C1043" s="5" t="str">
        <f>"757920250329180424101660"</f>
        <v>757920250329180424101660</v>
      </c>
      <c r="D1043" s="5" t="str">
        <f>"501"</f>
        <v>501</v>
      </c>
      <c r="E1043" s="5" t="s">
        <v>8</v>
      </c>
    </row>
    <row r="1044" spans="1:5">
      <c r="A1044" s="5">
        <v>1042</v>
      </c>
      <c r="B1044" s="5" t="str">
        <f>"饶铸海"</f>
        <v>饶铸海</v>
      </c>
      <c r="C1044" s="5" t="str">
        <f>"757920250329181026101671"</f>
        <v>757920250329181026101671</v>
      </c>
      <c r="D1044" s="5" t="str">
        <f>"201"</f>
        <v>201</v>
      </c>
      <c r="E1044" s="5" t="s">
        <v>6</v>
      </c>
    </row>
    <row r="1045" spans="1:5">
      <c r="A1045" s="5">
        <v>1043</v>
      </c>
      <c r="B1045" s="5" t="str">
        <f>"王世日"</f>
        <v>王世日</v>
      </c>
      <c r="C1045" s="5" t="str">
        <f>"757920250329183306101703"</f>
        <v>757920250329183306101703</v>
      </c>
      <c r="D1045" s="5" t="str">
        <f>"201"</f>
        <v>201</v>
      </c>
      <c r="E1045" s="5" t="s">
        <v>6</v>
      </c>
    </row>
    <row r="1046" spans="1:5">
      <c r="A1046" s="5">
        <v>1044</v>
      </c>
      <c r="B1046" s="5" t="str">
        <f>"劳国妃"</f>
        <v>劳国妃</v>
      </c>
      <c r="C1046" s="5" t="str">
        <f>"75792025032716525988847"</f>
        <v>75792025032716525988847</v>
      </c>
      <c r="D1046" s="5" t="str">
        <f>"201"</f>
        <v>201</v>
      </c>
      <c r="E1046" s="5" t="s">
        <v>6</v>
      </c>
    </row>
    <row r="1047" spans="1:5">
      <c r="A1047" s="5">
        <v>1045</v>
      </c>
      <c r="B1047" s="5" t="str">
        <f>"丁珊珊 "</f>
        <v>丁珊珊 </v>
      </c>
      <c r="C1047" s="5" t="str">
        <f>"757920250329185201101725"</f>
        <v>757920250329185201101725</v>
      </c>
      <c r="D1047" s="5" t="str">
        <f>"201"</f>
        <v>201</v>
      </c>
      <c r="E1047" s="5" t="s">
        <v>6</v>
      </c>
    </row>
    <row r="1048" spans="1:5">
      <c r="A1048" s="5">
        <v>1046</v>
      </c>
      <c r="B1048" s="5" t="str">
        <f>"温培培"</f>
        <v>温培培</v>
      </c>
      <c r="C1048" s="5" t="str">
        <f>"757920250329182857101697"</f>
        <v>757920250329182857101697</v>
      </c>
      <c r="D1048" s="5" t="str">
        <f>"501"</f>
        <v>501</v>
      </c>
      <c r="E1048" s="5" t="s">
        <v>8</v>
      </c>
    </row>
    <row r="1049" spans="1:5">
      <c r="A1049" s="5">
        <v>1047</v>
      </c>
      <c r="B1049" s="5" t="str">
        <f>"刘曼"</f>
        <v>刘曼</v>
      </c>
      <c r="C1049" s="5" t="str">
        <f>"757920250329184635101720"</f>
        <v>757920250329184635101720</v>
      </c>
      <c r="D1049" s="5" t="str">
        <f>"201"</f>
        <v>201</v>
      </c>
      <c r="E1049" s="5" t="s">
        <v>6</v>
      </c>
    </row>
    <row r="1050" spans="1:5">
      <c r="A1050" s="5">
        <v>1048</v>
      </c>
      <c r="B1050" s="5" t="str">
        <f>"陈国钱"</f>
        <v>陈国钱</v>
      </c>
      <c r="C1050" s="5" t="str">
        <f>"757920250329190248101734"</f>
        <v>757920250329190248101734</v>
      </c>
      <c r="D1050" s="5" t="str">
        <f>"201"</f>
        <v>201</v>
      </c>
      <c r="E1050" s="5" t="s">
        <v>6</v>
      </c>
    </row>
    <row r="1051" spans="1:5">
      <c r="A1051" s="5">
        <v>1049</v>
      </c>
      <c r="B1051" s="5" t="str">
        <f>"兰田靖"</f>
        <v>兰田靖</v>
      </c>
      <c r="C1051" s="5" t="str">
        <f>"757920250329193621101790"</f>
        <v>757920250329193621101790</v>
      </c>
      <c r="D1051" s="5" t="str">
        <f>"201"</f>
        <v>201</v>
      </c>
      <c r="E1051" s="5" t="s">
        <v>6</v>
      </c>
    </row>
    <row r="1052" spans="1:5">
      <c r="A1052" s="5">
        <v>1050</v>
      </c>
      <c r="B1052" s="5" t="str">
        <f>"王莹莹"</f>
        <v>王莹莹</v>
      </c>
      <c r="C1052" s="5" t="str">
        <f>"757920250329193826101794"</f>
        <v>757920250329193826101794</v>
      </c>
      <c r="D1052" s="5" t="str">
        <f>"501"</f>
        <v>501</v>
      </c>
      <c r="E1052" s="5" t="s">
        <v>8</v>
      </c>
    </row>
    <row r="1053" spans="1:5">
      <c r="A1053" s="5">
        <v>1051</v>
      </c>
      <c r="B1053" s="5" t="str">
        <f>"陈晓帆"</f>
        <v>陈晓帆</v>
      </c>
      <c r="C1053" s="5" t="str">
        <f>"757920250329193713101791"</f>
        <v>757920250329193713101791</v>
      </c>
      <c r="D1053" s="5" t="str">
        <f>"201"</f>
        <v>201</v>
      </c>
      <c r="E1053" s="5" t="s">
        <v>6</v>
      </c>
    </row>
    <row r="1054" spans="1:5">
      <c r="A1054" s="5">
        <v>1052</v>
      </c>
      <c r="B1054" s="5" t="str">
        <f>"曾菲"</f>
        <v>曾菲</v>
      </c>
      <c r="C1054" s="5" t="str">
        <f>"757920250329193007101781"</f>
        <v>757920250329193007101781</v>
      </c>
      <c r="D1054" s="5" t="str">
        <f>"501"</f>
        <v>501</v>
      </c>
      <c r="E1054" s="5" t="s">
        <v>8</v>
      </c>
    </row>
    <row r="1055" spans="1:5">
      <c r="A1055" s="5">
        <v>1053</v>
      </c>
      <c r="B1055" s="5" t="str">
        <f>"蔡慧"</f>
        <v>蔡慧</v>
      </c>
      <c r="C1055" s="5" t="str">
        <f>"75792025032600101876916"</f>
        <v>75792025032600101876916</v>
      </c>
      <c r="D1055" s="5" t="str">
        <f>"201"</f>
        <v>201</v>
      </c>
      <c r="E1055" s="5" t="s">
        <v>6</v>
      </c>
    </row>
    <row r="1056" spans="1:5">
      <c r="A1056" s="5">
        <v>1054</v>
      </c>
      <c r="B1056" s="5" t="str">
        <f>"王清彬"</f>
        <v>王清彬</v>
      </c>
      <c r="C1056" s="5" t="str">
        <f>"75792025032618163479628"</f>
        <v>75792025032618163479628</v>
      </c>
      <c r="D1056" s="5" t="str">
        <f>"501"</f>
        <v>501</v>
      </c>
      <c r="E1056" s="5" t="s">
        <v>8</v>
      </c>
    </row>
    <row r="1057" spans="1:5">
      <c r="A1057" s="5">
        <v>1055</v>
      </c>
      <c r="B1057" s="5" t="str">
        <f>"邓秀江"</f>
        <v>邓秀江</v>
      </c>
      <c r="C1057" s="5" t="str">
        <f>"757920250329202035101862"</f>
        <v>757920250329202035101862</v>
      </c>
      <c r="D1057" s="5" t="str">
        <f>"201"</f>
        <v>201</v>
      </c>
      <c r="E1057" s="5" t="s">
        <v>6</v>
      </c>
    </row>
    <row r="1058" spans="1:5">
      <c r="A1058" s="5">
        <v>1056</v>
      </c>
      <c r="B1058" s="5" t="str">
        <f>"陈健萍"</f>
        <v>陈健萍</v>
      </c>
      <c r="C1058" s="5" t="str">
        <f>"757920250329201629101851"</f>
        <v>757920250329201629101851</v>
      </c>
      <c r="D1058" s="5" t="str">
        <f>"201"</f>
        <v>201</v>
      </c>
      <c r="E1058" s="5" t="s">
        <v>6</v>
      </c>
    </row>
    <row r="1059" spans="1:5">
      <c r="A1059" s="5">
        <v>1057</v>
      </c>
      <c r="B1059" s="5" t="str">
        <f>"李世旺"</f>
        <v>李世旺</v>
      </c>
      <c r="C1059" s="5" t="str">
        <f>"757920250329202132101863"</f>
        <v>757920250329202132101863</v>
      </c>
      <c r="D1059" s="5" t="str">
        <f>"201"</f>
        <v>201</v>
      </c>
      <c r="E1059" s="5" t="s">
        <v>6</v>
      </c>
    </row>
    <row r="1060" spans="1:5">
      <c r="A1060" s="5">
        <v>1058</v>
      </c>
      <c r="B1060" s="5" t="str">
        <f>"黄翔"</f>
        <v>黄翔</v>
      </c>
      <c r="C1060" s="5" t="str">
        <f>"757920250329204340101916"</f>
        <v>757920250329204340101916</v>
      </c>
      <c r="D1060" s="5" t="str">
        <f>"201"</f>
        <v>201</v>
      </c>
      <c r="E1060" s="5" t="s">
        <v>6</v>
      </c>
    </row>
    <row r="1061" spans="1:5">
      <c r="A1061" s="5">
        <v>1059</v>
      </c>
      <c r="B1061" s="5" t="str">
        <f>"王萌"</f>
        <v>王萌</v>
      </c>
      <c r="C1061" s="5" t="str">
        <f>"757920250329205528101943"</f>
        <v>757920250329205528101943</v>
      </c>
      <c r="D1061" s="5" t="str">
        <f>"501"</f>
        <v>501</v>
      </c>
      <c r="E1061" s="5" t="s">
        <v>8</v>
      </c>
    </row>
    <row r="1062" spans="1:5">
      <c r="A1062" s="5">
        <v>1060</v>
      </c>
      <c r="B1062" s="5" t="str">
        <f>"蔡海玉"</f>
        <v>蔡海玉</v>
      </c>
      <c r="C1062" s="5" t="str">
        <f>"757920250329203546101895"</f>
        <v>757920250329203546101895</v>
      </c>
      <c r="D1062" s="5" t="str">
        <f>"201"</f>
        <v>201</v>
      </c>
      <c r="E1062" s="5" t="s">
        <v>6</v>
      </c>
    </row>
    <row r="1063" spans="1:5">
      <c r="A1063" s="5">
        <v>1061</v>
      </c>
      <c r="B1063" s="5" t="str">
        <f>"林金云"</f>
        <v>林金云</v>
      </c>
      <c r="C1063" s="5" t="str">
        <f>"757920250329103018101043"</f>
        <v>757920250329103018101043</v>
      </c>
      <c r="D1063" s="5" t="str">
        <f>"501"</f>
        <v>501</v>
      </c>
      <c r="E1063" s="5" t="s">
        <v>8</v>
      </c>
    </row>
    <row r="1064" spans="1:5">
      <c r="A1064" s="5">
        <v>1062</v>
      </c>
      <c r="B1064" s="5" t="str">
        <f>"黄羽希"</f>
        <v>黄羽希</v>
      </c>
      <c r="C1064" s="5" t="str">
        <f>"757920250329214157102042"</f>
        <v>757920250329214157102042</v>
      </c>
      <c r="D1064" s="5" t="str">
        <f>"201"</f>
        <v>201</v>
      </c>
      <c r="E1064" s="5" t="s">
        <v>6</v>
      </c>
    </row>
    <row r="1065" spans="1:5">
      <c r="A1065" s="5">
        <v>1063</v>
      </c>
      <c r="B1065" s="5" t="str">
        <f>"王英琪"</f>
        <v>王英琪</v>
      </c>
      <c r="C1065" s="5" t="str">
        <f>"757920250329212149102006"</f>
        <v>757920250329212149102006</v>
      </c>
      <c r="D1065" s="5" t="str">
        <f>"501"</f>
        <v>501</v>
      </c>
      <c r="E1065" s="5" t="s">
        <v>8</v>
      </c>
    </row>
    <row r="1066" spans="1:5">
      <c r="A1066" s="5">
        <v>1064</v>
      </c>
      <c r="B1066" s="5" t="str">
        <f>"曾芊"</f>
        <v>曾芊</v>
      </c>
      <c r="C1066" s="5" t="str">
        <f>"757920250329211736101996"</f>
        <v>757920250329211736101996</v>
      </c>
      <c r="D1066" s="5" t="str">
        <f>"201"</f>
        <v>201</v>
      </c>
      <c r="E1066" s="5" t="s">
        <v>6</v>
      </c>
    </row>
    <row r="1067" spans="1:5">
      <c r="A1067" s="5">
        <v>1065</v>
      </c>
      <c r="B1067" s="5" t="str">
        <f>"王奋"</f>
        <v>王奋</v>
      </c>
      <c r="C1067" s="5" t="str">
        <f>"757920250329214657102051"</f>
        <v>757920250329214657102051</v>
      </c>
      <c r="D1067" s="5" t="str">
        <f>"201"</f>
        <v>201</v>
      </c>
      <c r="E1067" s="5" t="s">
        <v>6</v>
      </c>
    </row>
    <row r="1068" spans="1:5">
      <c r="A1068" s="5">
        <v>1066</v>
      </c>
      <c r="B1068" s="5" t="str">
        <f>"王小芳"</f>
        <v>王小芳</v>
      </c>
      <c r="C1068" s="5" t="str">
        <f>"757920250329192558101775"</f>
        <v>757920250329192558101775</v>
      </c>
      <c r="D1068" s="5" t="str">
        <f>"501"</f>
        <v>501</v>
      </c>
      <c r="E1068" s="5" t="s">
        <v>8</v>
      </c>
    </row>
    <row r="1069" spans="1:5">
      <c r="A1069" s="5">
        <v>1067</v>
      </c>
      <c r="B1069" s="5" t="str">
        <f>"梁小浪"</f>
        <v>梁小浪</v>
      </c>
      <c r="C1069" s="5" t="str">
        <f>"75792025032610344677656"</f>
        <v>75792025032610344677656</v>
      </c>
      <c r="D1069" s="5" t="str">
        <f>"501"</f>
        <v>501</v>
      </c>
      <c r="E1069" s="5" t="s">
        <v>8</v>
      </c>
    </row>
    <row r="1070" spans="1:5">
      <c r="A1070" s="5">
        <v>1068</v>
      </c>
      <c r="B1070" s="5" t="str">
        <f>"廖孝培"</f>
        <v>廖孝培</v>
      </c>
      <c r="C1070" s="5" t="str">
        <f>"757920250329220050102077"</f>
        <v>757920250329220050102077</v>
      </c>
      <c r="D1070" s="5" t="str">
        <f>"401"</f>
        <v>401</v>
      </c>
      <c r="E1070" s="5" t="s">
        <v>10</v>
      </c>
    </row>
    <row r="1071" spans="1:5">
      <c r="A1071" s="5">
        <v>1069</v>
      </c>
      <c r="B1071" s="5" t="str">
        <f>"李昭"</f>
        <v>李昭</v>
      </c>
      <c r="C1071" s="5" t="str">
        <f>"75792025032513153869237"</f>
        <v>75792025032513153869237</v>
      </c>
      <c r="D1071" s="5" t="str">
        <f>"501"</f>
        <v>501</v>
      </c>
      <c r="E1071" s="5" t="s">
        <v>8</v>
      </c>
    </row>
    <row r="1072" spans="1:5">
      <c r="A1072" s="5">
        <v>1070</v>
      </c>
      <c r="B1072" s="5" t="str">
        <f>"吴坤妹"</f>
        <v>吴坤妹</v>
      </c>
      <c r="C1072" s="5" t="str">
        <f>"757920250329214407102047"</f>
        <v>757920250329214407102047</v>
      </c>
      <c r="D1072" s="5" t="str">
        <f>"501"</f>
        <v>501</v>
      </c>
      <c r="E1072" s="5" t="s">
        <v>8</v>
      </c>
    </row>
    <row r="1073" spans="1:5">
      <c r="A1073" s="5">
        <v>1071</v>
      </c>
      <c r="B1073" s="5" t="str">
        <f>"刘惠珍"</f>
        <v>刘惠珍</v>
      </c>
      <c r="C1073" s="5" t="str">
        <f>"75792025032613254178460"</f>
        <v>75792025032613254178460</v>
      </c>
      <c r="D1073" s="5" t="str">
        <f>"201"</f>
        <v>201</v>
      </c>
      <c r="E1073" s="5" t="s">
        <v>6</v>
      </c>
    </row>
    <row r="1074" spans="1:5">
      <c r="A1074" s="5">
        <v>1072</v>
      </c>
      <c r="B1074" s="5" t="str">
        <f>"王辅军"</f>
        <v>王辅军</v>
      </c>
      <c r="C1074" s="5" t="str">
        <f>"757920250329000544100844"</f>
        <v>757920250329000544100844</v>
      </c>
      <c r="D1074" s="5" t="str">
        <f>"501"</f>
        <v>501</v>
      </c>
      <c r="E1074" s="5" t="s">
        <v>8</v>
      </c>
    </row>
    <row r="1075" spans="1:5">
      <c r="A1075" s="5">
        <v>1073</v>
      </c>
      <c r="B1075" s="5" t="str">
        <f>"郑礼俊"</f>
        <v>郑礼俊</v>
      </c>
      <c r="C1075" s="5" t="str">
        <f>"757920250329214307102045"</f>
        <v>757920250329214307102045</v>
      </c>
      <c r="D1075" s="5" t="str">
        <f>"201"</f>
        <v>201</v>
      </c>
      <c r="E1075" s="5" t="s">
        <v>6</v>
      </c>
    </row>
    <row r="1076" spans="1:5">
      <c r="A1076" s="5">
        <v>1074</v>
      </c>
      <c r="B1076" s="5" t="str">
        <f>"陈明隆"</f>
        <v>陈明隆</v>
      </c>
      <c r="C1076" s="5" t="str">
        <f>"757920250329222428102126"</f>
        <v>757920250329222428102126</v>
      </c>
      <c r="D1076" s="5" t="str">
        <f>"201"</f>
        <v>201</v>
      </c>
      <c r="E1076" s="5" t="s">
        <v>6</v>
      </c>
    </row>
    <row r="1077" spans="1:5">
      <c r="A1077" s="5">
        <v>1075</v>
      </c>
      <c r="B1077" s="5" t="str">
        <f>"冯文超"</f>
        <v>冯文超</v>
      </c>
      <c r="C1077" s="5" t="str">
        <f>"757920250329202346101869"</f>
        <v>757920250329202346101869</v>
      </c>
      <c r="D1077" s="5" t="str">
        <f>"501"</f>
        <v>501</v>
      </c>
      <c r="E1077" s="5" t="s">
        <v>8</v>
      </c>
    </row>
    <row r="1078" spans="1:5">
      <c r="A1078" s="5">
        <v>1076</v>
      </c>
      <c r="B1078" s="5" t="str">
        <f>"欧明智"</f>
        <v>欧明智</v>
      </c>
      <c r="C1078" s="5" t="str">
        <f>"757920250329220716102094"</f>
        <v>757920250329220716102094</v>
      </c>
      <c r="D1078" s="5" t="str">
        <f>"501"</f>
        <v>501</v>
      </c>
      <c r="E1078" s="5" t="s">
        <v>8</v>
      </c>
    </row>
    <row r="1079" spans="1:5">
      <c r="A1079" s="5">
        <v>1077</v>
      </c>
      <c r="B1079" s="5" t="str">
        <f>"冯虹"</f>
        <v>冯虹</v>
      </c>
      <c r="C1079" s="5" t="str">
        <f>"757920250329220242102086"</f>
        <v>757920250329220242102086</v>
      </c>
      <c r="D1079" s="5" t="str">
        <f>"201"</f>
        <v>201</v>
      </c>
      <c r="E1079" s="5" t="s">
        <v>6</v>
      </c>
    </row>
    <row r="1080" spans="1:5">
      <c r="A1080" s="5">
        <v>1078</v>
      </c>
      <c r="B1080" s="5" t="str">
        <f>"叶曼"</f>
        <v>叶曼</v>
      </c>
      <c r="C1080" s="5" t="str">
        <f>"75792025032621430980335"</f>
        <v>75792025032621430980335</v>
      </c>
      <c r="D1080" s="5" t="str">
        <f>"201"</f>
        <v>201</v>
      </c>
      <c r="E1080" s="5" t="s">
        <v>6</v>
      </c>
    </row>
    <row r="1081" spans="1:5">
      <c r="A1081" s="5">
        <v>1079</v>
      </c>
      <c r="B1081" s="5" t="str">
        <f>"王娜"</f>
        <v>王娜</v>
      </c>
      <c r="C1081" s="5" t="str">
        <f>"757920250329222821102133"</f>
        <v>757920250329222821102133</v>
      </c>
      <c r="D1081" s="5" t="str">
        <f>"501"</f>
        <v>501</v>
      </c>
      <c r="E1081" s="5" t="s">
        <v>8</v>
      </c>
    </row>
    <row r="1082" spans="1:5">
      <c r="A1082" s="5">
        <v>1080</v>
      </c>
      <c r="B1082" s="5" t="str">
        <f>"朱家伟"</f>
        <v>朱家伟</v>
      </c>
      <c r="C1082" s="5" t="str">
        <f>"757920250329221345102105"</f>
        <v>757920250329221345102105</v>
      </c>
      <c r="D1082" s="5" t="str">
        <f>"501"</f>
        <v>501</v>
      </c>
      <c r="E1082" s="5" t="s">
        <v>8</v>
      </c>
    </row>
    <row r="1083" spans="1:5">
      <c r="A1083" s="5">
        <v>1081</v>
      </c>
      <c r="B1083" s="5" t="str">
        <f>"李媛"</f>
        <v>李媛</v>
      </c>
      <c r="C1083" s="5" t="str">
        <f>"757920250329222932102135"</f>
        <v>757920250329222932102135</v>
      </c>
      <c r="D1083" s="5" t="str">
        <f>"201"</f>
        <v>201</v>
      </c>
      <c r="E1083" s="5" t="s">
        <v>6</v>
      </c>
    </row>
    <row r="1084" spans="1:5">
      <c r="A1084" s="5">
        <v>1082</v>
      </c>
      <c r="B1084" s="5" t="str">
        <f>"黄奕宙"</f>
        <v>黄奕宙</v>
      </c>
      <c r="C1084" s="5" t="str">
        <f>"75792025032801390690262"</f>
        <v>75792025032801390690262</v>
      </c>
      <c r="D1084" s="5" t="str">
        <f>"501"</f>
        <v>501</v>
      </c>
      <c r="E1084" s="5" t="s">
        <v>8</v>
      </c>
    </row>
    <row r="1085" spans="1:5">
      <c r="A1085" s="5">
        <v>1083</v>
      </c>
      <c r="B1085" s="5" t="str">
        <f>"吴英豪"</f>
        <v>吴英豪</v>
      </c>
      <c r="C1085" s="5" t="str">
        <f>"757920250329224634102167"</f>
        <v>757920250329224634102167</v>
      </c>
      <c r="D1085" s="5" t="str">
        <f>"201"</f>
        <v>201</v>
      </c>
      <c r="E1085" s="5" t="s">
        <v>6</v>
      </c>
    </row>
    <row r="1086" spans="1:5">
      <c r="A1086" s="5">
        <v>1084</v>
      </c>
      <c r="B1086" s="5" t="str">
        <f>"杨小堂"</f>
        <v>杨小堂</v>
      </c>
      <c r="C1086" s="5" t="str">
        <f>"757920250329225640102181"</f>
        <v>757920250329225640102181</v>
      </c>
      <c r="D1086" s="5" t="str">
        <f>"201"</f>
        <v>201</v>
      </c>
      <c r="E1086" s="5" t="s">
        <v>6</v>
      </c>
    </row>
    <row r="1087" spans="1:5">
      <c r="A1087" s="5">
        <v>1085</v>
      </c>
      <c r="B1087" s="5" t="str">
        <f>"蔡小瑜"</f>
        <v>蔡小瑜</v>
      </c>
      <c r="C1087" s="5" t="str">
        <f>"757920250329230048102183"</f>
        <v>757920250329230048102183</v>
      </c>
      <c r="D1087" s="5" t="str">
        <f>"201"</f>
        <v>201</v>
      </c>
      <c r="E1087" s="5" t="s">
        <v>6</v>
      </c>
    </row>
    <row r="1088" spans="1:5">
      <c r="A1088" s="5">
        <v>1086</v>
      </c>
      <c r="B1088" s="5" t="str">
        <f>"朱少蕾"</f>
        <v>朱少蕾</v>
      </c>
      <c r="C1088" s="5" t="str">
        <f>"757920250329230352102187"</f>
        <v>757920250329230352102187</v>
      </c>
      <c r="D1088" s="5" t="str">
        <f>"201"</f>
        <v>201</v>
      </c>
      <c r="E1088" s="5" t="s">
        <v>6</v>
      </c>
    </row>
    <row r="1089" spans="1:5">
      <c r="A1089" s="5">
        <v>1087</v>
      </c>
      <c r="B1089" s="5" t="str">
        <f>"王晓静"</f>
        <v>王晓静</v>
      </c>
      <c r="C1089" s="5" t="str">
        <f>"757920250329230039102182"</f>
        <v>757920250329230039102182</v>
      </c>
      <c r="D1089" s="5" t="str">
        <f>"501"</f>
        <v>501</v>
      </c>
      <c r="E1089" s="5" t="s">
        <v>8</v>
      </c>
    </row>
    <row r="1090" spans="1:5">
      <c r="A1090" s="5">
        <v>1088</v>
      </c>
      <c r="B1090" s="5" t="str">
        <f>"陈亮"</f>
        <v>陈亮</v>
      </c>
      <c r="C1090" s="5" t="str">
        <f>"757920250329223102102140"</f>
        <v>757920250329223102102140</v>
      </c>
      <c r="D1090" s="5" t="str">
        <f>"501"</f>
        <v>501</v>
      </c>
      <c r="E1090" s="5" t="s">
        <v>8</v>
      </c>
    </row>
    <row r="1091" spans="1:5">
      <c r="A1091" s="5">
        <v>1089</v>
      </c>
      <c r="B1091" s="5" t="str">
        <f>"王雯雯"</f>
        <v>王雯雯</v>
      </c>
      <c r="C1091" s="5" t="str">
        <f>"757920250329231520102201"</f>
        <v>757920250329231520102201</v>
      </c>
      <c r="D1091" s="5" t="str">
        <f>"201"</f>
        <v>201</v>
      </c>
      <c r="E1091" s="5" t="s">
        <v>6</v>
      </c>
    </row>
    <row r="1092" spans="1:5">
      <c r="A1092" s="5">
        <v>1090</v>
      </c>
      <c r="B1092" s="5" t="str">
        <f>"黄晶晶"</f>
        <v>黄晶晶</v>
      </c>
      <c r="C1092" s="5" t="str">
        <f>"757920250329232322102210"</f>
        <v>757920250329232322102210</v>
      </c>
      <c r="D1092" s="5" t="str">
        <f>"501"</f>
        <v>501</v>
      </c>
      <c r="E1092" s="5" t="s">
        <v>8</v>
      </c>
    </row>
    <row r="1093" spans="1:5">
      <c r="A1093" s="5">
        <v>1091</v>
      </c>
      <c r="B1093" s="5" t="str">
        <f>"李道江"</f>
        <v>李道江</v>
      </c>
      <c r="C1093" s="5" t="str">
        <f>"757920250329221959102117"</f>
        <v>757920250329221959102117</v>
      </c>
      <c r="D1093" s="5" t="str">
        <f>"201"</f>
        <v>201</v>
      </c>
      <c r="E1093" s="5" t="s">
        <v>6</v>
      </c>
    </row>
    <row r="1094" spans="1:5">
      <c r="A1094" s="5">
        <v>1092</v>
      </c>
      <c r="B1094" s="5" t="str">
        <f>"成海燕"</f>
        <v>成海燕</v>
      </c>
      <c r="C1094" s="5" t="str">
        <f>"75792025032801020490245"</f>
        <v>75792025032801020490245</v>
      </c>
      <c r="D1094" s="5" t="str">
        <f>"501"</f>
        <v>501</v>
      </c>
      <c r="E1094" s="5" t="s">
        <v>8</v>
      </c>
    </row>
    <row r="1095" spans="1:5">
      <c r="A1095" s="5">
        <v>1093</v>
      </c>
      <c r="B1095" s="5" t="str">
        <f>"王雅"</f>
        <v>王雅</v>
      </c>
      <c r="C1095" s="5" t="str">
        <f>"757920250329225026102173"</f>
        <v>757920250329225026102173</v>
      </c>
      <c r="D1095" s="5" t="str">
        <f>"501"</f>
        <v>501</v>
      </c>
      <c r="E1095" s="5" t="s">
        <v>8</v>
      </c>
    </row>
    <row r="1096" spans="1:5">
      <c r="A1096" s="5">
        <v>1094</v>
      </c>
      <c r="B1096" s="5" t="str">
        <f>"邱瑶"</f>
        <v>邱瑶</v>
      </c>
      <c r="C1096" s="5" t="str">
        <f>"757920250329234028102232"</f>
        <v>757920250329234028102232</v>
      </c>
      <c r="D1096" s="5" t="str">
        <f>"201"</f>
        <v>201</v>
      </c>
      <c r="E1096" s="5" t="s">
        <v>6</v>
      </c>
    </row>
    <row r="1097" spans="1:5">
      <c r="A1097" s="5">
        <v>1095</v>
      </c>
      <c r="B1097" s="5" t="str">
        <f>"李达航"</f>
        <v>李达航</v>
      </c>
      <c r="C1097" s="5" t="str">
        <f>"75792025032810524698613"</f>
        <v>75792025032810524698613</v>
      </c>
      <c r="D1097" s="5" t="str">
        <f>"501"</f>
        <v>501</v>
      </c>
      <c r="E1097" s="5" t="s">
        <v>8</v>
      </c>
    </row>
    <row r="1098" spans="1:5">
      <c r="A1098" s="5">
        <v>1096</v>
      </c>
      <c r="B1098" s="5" t="str">
        <f>"李冰"</f>
        <v>李冰</v>
      </c>
      <c r="C1098" s="5" t="str">
        <f>"757920250330002620102255"</f>
        <v>757920250330002620102255</v>
      </c>
      <c r="D1098" s="5" t="str">
        <f>"201"</f>
        <v>201</v>
      </c>
      <c r="E1098" s="5" t="s">
        <v>6</v>
      </c>
    </row>
    <row r="1099" spans="1:5">
      <c r="A1099" s="5">
        <v>1097</v>
      </c>
      <c r="B1099" s="5" t="str">
        <f>"王哲岐"</f>
        <v>王哲岐</v>
      </c>
      <c r="C1099" s="5" t="str">
        <f>"757920250330003947102260"</f>
        <v>757920250330003947102260</v>
      </c>
      <c r="D1099" s="5" t="str">
        <f>"201"</f>
        <v>201</v>
      </c>
      <c r="E1099" s="5" t="s">
        <v>6</v>
      </c>
    </row>
    <row r="1100" spans="1:5">
      <c r="A1100" s="5">
        <v>1098</v>
      </c>
      <c r="B1100" s="5" t="str">
        <f>"刘德松"</f>
        <v>刘德松</v>
      </c>
      <c r="C1100" s="5" t="str">
        <f>"757920250330004606102264"</f>
        <v>757920250330004606102264</v>
      </c>
      <c r="D1100" s="5" t="str">
        <f>"201"</f>
        <v>201</v>
      </c>
      <c r="E1100" s="5" t="s">
        <v>6</v>
      </c>
    </row>
    <row r="1101" spans="1:5">
      <c r="A1101" s="5">
        <v>1099</v>
      </c>
      <c r="B1101" s="5" t="str">
        <f>"黄婉如"</f>
        <v>黄婉如</v>
      </c>
      <c r="C1101" s="5" t="str">
        <f>"757920250328211126100589"</f>
        <v>757920250328211126100589</v>
      </c>
      <c r="D1101" s="5" t="str">
        <f>"201"</f>
        <v>201</v>
      </c>
      <c r="E1101" s="5" t="s">
        <v>6</v>
      </c>
    </row>
    <row r="1102" spans="1:5">
      <c r="A1102" s="5">
        <v>1100</v>
      </c>
      <c r="B1102" s="5" t="str">
        <f>"王转"</f>
        <v>王转</v>
      </c>
      <c r="C1102" s="5" t="str">
        <f>"757920250330010801102276"</f>
        <v>757920250330010801102276</v>
      </c>
      <c r="D1102" s="5" t="str">
        <f>"501"</f>
        <v>501</v>
      </c>
      <c r="E1102" s="5" t="s">
        <v>8</v>
      </c>
    </row>
    <row r="1103" spans="1:5">
      <c r="A1103" s="5">
        <v>1101</v>
      </c>
      <c r="B1103" s="5" t="str">
        <f>"李焕奕"</f>
        <v>李焕奕</v>
      </c>
      <c r="C1103" s="5" t="str">
        <f>"757920250330010729102275"</f>
        <v>757920250330010729102275</v>
      </c>
      <c r="D1103" s="5" t="str">
        <f>"201"</f>
        <v>201</v>
      </c>
      <c r="E1103" s="5" t="s">
        <v>6</v>
      </c>
    </row>
    <row r="1104" spans="1:5">
      <c r="A1104" s="5">
        <v>1102</v>
      </c>
      <c r="B1104" s="5" t="str">
        <f>"黄果儿"</f>
        <v>黄果儿</v>
      </c>
      <c r="C1104" s="5" t="str">
        <f>"757920250330005223102267"</f>
        <v>757920250330005223102267</v>
      </c>
      <c r="D1104" s="5" t="str">
        <f>"501"</f>
        <v>501</v>
      </c>
      <c r="E1104" s="5" t="s">
        <v>8</v>
      </c>
    </row>
    <row r="1105" spans="1:5">
      <c r="A1105" s="5">
        <v>1103</v>
      </c>
      <c r="B1105" s="5" t="str">
        <f>"李倩倩"</f>
        <v>李倩倩</v>
      </c>
      <c r="C1105" s="5" t="str">
        <f>"757920250330015201102285"</f>
        <v>757920250330015201102285</v>
      </c>
      <c r="D1105" s="5" t="str">
        <f>"201"</f>
        <v>201</v>
      </c>
      <c r="E1105" s="5" t="s">
        <v>6</v>
      </c>
    </row>
    <row r="1106" spans="1:5">
      <c r="A1106" s="5">
        <v>1104</v>
      </c>
      <c r="B1106" s="5" t="str">
        <f>"吴毓升"</f>
        <v>吴毓升</v>
      </c>
      <c r="C1106" s="5" t="str">
        <f>"757920250330015926102287"</f>
        <v>757920250330015926102287</v>
      </c>
      <c r="D1106" s="5" t="str">
        <f>"501"</f>
        <v>501</v>
      </c>
      <c r="E1106" s="5" t="s">
        <v>8</v>
      </c>
    </row>
    <row r="1107" spans="1:5">
      <c r="A1107" s="5">
        <v>1105</v>
      </c>
      <c r="B1107" s="5" t="str">
        <f>" 黄安妮"</f>
        <v> 黄安妮</v>
      </c>
      <c r="C1107" s="5" t="str">
        <f>"757920250330004026102261"</f>
        <v>757920250330004026102261</v>
      </c>
      <c r="D1107" s="5" t="str">
        <f>"501"</f>
        <v>501</v>
      </c>
      <c r="E1107" s="5" t="s">
        <v>8</v>
      </c>
    </row>
    <row r="1108" spans="1:5">
      <c r="A1108" s="5">
        <v>1106</v>
      </c>
      <c r="B1108" s="5" t="str">
        <f>"林源彬"</f>
        <v>林源彬</v>
      </c>
      <c r="C1108" s="5" t="str">
        <f>"757920250329040517100883"</f>
        <v>757920250329040517100883</v>
      </c>
      <c r="D1108" s="5" t="str">
        <f>"501"</f>
        <v>501</v>
      </c>
      <c r="E1108" s="5" t="s">
        <v>8</v>
      </c>
    </row>
    <row r="1109" spans="1:5">
      <c r="A1109" s="5">
        <v>1107</v>
      </c>
      <c r="B1109" s="5" t="str">
        <f>"梁定洪"</f>
        <v>梁定洪</v>
      </c>
      <c r="C1109" s="5" t="str">
        <f>"757920250329140628101321"</f>
        <v>757920250329140628101321</v>
      </c>
      <c r="D1109" s="5" t="str">
        <f>"201"</f>
        <v>201</v>
      </c>
      <c r="E1109" s="5" t="s">
        <v>6</v>
      </c>
    </row>
    <row r="1110" spans="1:5">
      <c r="A1110" s="5">
        <v>1108</v>
      </c>
      <c r="B1110" s="5" t="str">
        <f>"莫光立"</f>
        <v>莫光立</v>
      </c>
      <c r="C1110" s="5" t="str">
        <f>"757920250330085525102338"</f>
        <v>757920250330085525102338</v>
      </c>
      <c r="D1110" s="5" t="str">
        <f>"201"</f>
        <v>201</v>
      </c>
      <c r="E1110" s="5" t="s">
        <v>6</v>
      </c>
    </row>
    <row r="1111" spans="1:5">
      <c r="A1111" s="5">
        <v>1109</v>
      </c>
      <c r="B1111" s="5" t="str">
        <f>"王力"</f>
        <v>王力</v>
      </c>
      <c r="C1111" s="5" t="str">
        <f>"757920250330092657102363"</f>
        <v>757920250330092657102363</v>
      </c>
      <c r="D1111" s="5" t="str">
        <f>"501"</f>
        <v>501</v>
      </c>
      <c r="E1111" s="5" t="s">
        <v>8</v>
      </c>
    </row>
    <row r="1112" spans="1:5">
      <c r="A1112" s="5">
        <v>1110</v>
      </c>
      <c r="B1112" s="5" t="str">
        <f>"潘巧微"</f>
        <v>潘巧微</v>
      </c>
      <c r="C1112" s="5" t="str">
        <f>"757920250329160200101481"</f>
        <v>757920250329160200101481</v>
      </c>
      <c r="D1112" s="5" t="str">
        <f>"301"</f>
        <v>301</v>
      </c>
      <c r="E1112" s="5" t="s">
        <v>9</v>
      </c>
    </row>
    <row r="1113" spans="1:5">
      <c r="A1113" s="5">
        <v>1111</v>
      </c>
      <c r="B1113" s="5" t="str">
        <f>"王风"</f>
        <v>王风</v>
      </c>
      <c r="C1113" s="5" t="str">
        <f>"757920250328191937100406"</f>
        <v>757920250328191937100406</v>
      </c>
      <c r="D1113" s="5" t="str">
        <f t="shared" ref="D1113:D1120" si="5">"201"</f>
        <v>201</v>
      </c>
      <c r="E1113" s="5" t="s">
        <v>6</v>
      </c>
    </row>
    <row r="1114" spans="1:5">
      <c r="A1114" s="5">
        <v>1112</v>
      </c>
      <c r="B1114" s="5" t="str">
        <f>"王雅"</f>
        <v>王雅</v>
      </c>
      <c r="C1114" s="5" t="str">
        <f>"757920250329205307101938"</f>
        <v>757920250329205307101938</v>
      </c>
      <c r="D1114" s="5" t="str">
        <f t="shared" si="5"/>
        <v>201</v>
      </c>
      <c r="E1114" s="5" t="s">
        <v>6</v>
      </c>
    </row>
    <row r="1115" spans="1:5">
      <c r="A1115" s="5">
        <v>1113</v>
      </c>
      <c r="B1115" s="5" t="str">
        <f>"林雅"</f>
        <v>林雅</v>
      </c>
      <c r="C1115" s="5" t="str">
        <f>"757920250329230456102188"</f>
        <v>757920250329230456102188</v>
      </c>
      <c r="D1115" s="5" t="str">
        <f t="shared" si="5"/>
        <v>201</v>
      </c>
      <c r="E1115" s="5" t="s">
        <v>6</v>
      </c>
    </row>
    <row r="1116" spans="1:5">
      <c r="A1116" s="5">
        <v>1114</v>
      </c>
      <c r="B1116" s="5" t="str">
        <f>"李欣贻"</f>
        <v>李欣贻</v>
      </c>
      <c r="C1116" s="5" t="str">
        <f>"75792025032416361463399"</f>
        <v>75792025032416361463399</v>
      </c>
      <c r="D1116" s="5" t="str">
        <f t="shared" si="5"/>
        <v>201</v>
      </c>
      <c r="E1116" s="5" t="s">
        <v>6</v>
      </c>
    </row>
    <row r="1117" spans="1:5">
      <c r="A1117" s="5">
        <v>1115</v>
      </c>
      <c r="B1117" s="5" t="str">
        <f>"陈虹希"</f>
        <v>陈虹希</v>
      </c>
      <c r="C1117" s="5" t="str">
        <f>"757920250330102534102458"</f>
        <v>757920250330102534102458</v>
      </c>
      <c r="D1117" s="5" t="str">
        <f t="shared" si="5"/>
        <v>201</v>
      </c>
      <c r="E1117" s="5" t="s">
        <v>6</v>
      </c>
    </row>
    <row r="1118" spans="1:5">
      <c r="A1118" s="5">
        <v>1116</v>
      </c>
      <c r="B1118" s="5" t="str">
        <f>"梁月星"</f>
        <v>梁月星</v>
      </c>
      <c r="C1118" s="5" t="str">
        <f>"757920250330102356102454"</f>
        <v>757920250330102356102454</v>
      </c>
      <c r="D1118" s="5" t="str">
        <f t="shared" si="5"/>
        <v>201</v>
      </c>
      <c r="E1118" s="5" t="s">
        <v>6</v>
      </c>
    </row>
    <row r="1119" spans="1:5">
      <c r="A1119" s="5">
        <v>1117</v>
      </c>
      <c r="B1119" s="5" t="str">
        <f>"李鸿"</f>
        <v>李鸿</v>
      </c>
      <c r="C1119" s="5" t="str">
        <f>"757920250330101118102435"</f>
        <v>757920250330101118102435</v>
      </c>
      <c r="D1119" s="5" t="str">
        <f t="shared" si="5"/>
        <v>201</v>
      </c>
      <c r="E1119" s="5" t="s">
        <v>6</v>
      </c>
    </row>
    <row r="1120" spans="1:5">
      <c r="A1120" s="5">
        <v>1118</v>
      </c>
      <c r="B1120" s="5" t="str">
        <f>"李钖"</f>
        <v>李钖</v>
      </c>
      <c r="C1120" s="5" t="str">
        <f>"757920250330103455102472"</f>
        <v>757920250330103455102472</v>
      </c>
      <c r="D1120" s="5" t="str">
        <f t="shared" si="5"/>
        <v>201</v>
      </c>
      <c r="E1120" s="5" t="s">
        <v>6</v>
      </c>
    </row>
    <row r="1121" spans="1:5">
      <c r="A1121" s="5">
        <v>1119</v>
      </c>
      <c r="B1121" s="5" t="str">
        <f>"陈凤采"</f>
        <v>陈凤采</v>
      </c>
      <c r="C1121" s="5" t="str">
        <f>"757920250329141431101330"</f>
        <v>757920250329141431101330</v>
      </c>
      <c r="D1121" s="5" t="str">
        <f>"501"</f>
        <v>501</v>
      </c>
      <c r="E1121" s="5" t="s">
        <v>8</v>
      </c>
    </row>
    <row r="1122" spans="1:5">
      <c r="A1122" s="5">
        <v>1120</v>
      </c>
      <c r="B1122" s="5" t="str">
        <f>"何儒海"</f>
        <v>何儒海</v>
      </c>
      <c r="C1122" s="5" t="str">
        <f>"757920250330110618102522"</f>
        <v>757920250330110618102522</v>
      </c>
      <c r="D1122" s="5" t="str">
        <f>"201"</f>
        <v>201</v>
      </c>
      <c r="E1122" s="5" t="s">
        <v>6</v>
      </c>
    </row>
    <row r="1123" spans="1:5">
      <c r="A1123" s="5">
        <v>1121</v>
      </c>
      <c r="B1123" s="5" t="str">
        <f>"周环"</f>
        <v>周环</v>
      </c>
      <c r="C1123" s="5" t="str">
        <f>"757920250330110616102521"</f>
        <v>757920250330110616102521</v>
      </c>
      <c r="D1123" s="5" t="str">
        <f>"201"</f>
        <v>201</v>
      </c>
      <c r="E1123" s="5" t="s">
        <v>6</v>
      </c>
    </row>
    <row r="1124" spans="1:5">
      <c r="A1124" s="5">
        <v>1122</v>
      </c>
      <c r="B1124" s="5" t="str">
        <f>"李燕"</f>
        <v>李燕</v>
      </c>
      <c r="C1124" s="5" t="str">
        <f>"757920250329151822101418"</f>
        <v>757920250329151822101418</v>
      </c>
      <c r="D1124" s="5" t="str">
        <f>"201"</f>
        <v>201</v>
      </c>
      <c r="E1124" s="5" t="s">
        <v>6</v>
      </c>
    </row>
    <row r="1125" spans="1:5">
      <c r="A1125" s="5">
        <v>1123</v>
      </c>
      <c r="B1125" s="5" t="str">
        <f>"王禧"</f>
        <v>王禧</v>
      </c>
      <c r="C1125" s="5" t="str">
        <f>"757920250330105214102498"</f>
        <v>757920250330105214102498</v>
      </c>
      <c r="D1125" s="5" t="str">
        <f>"501"</f>
        <v>501</v>
      </c>
      <c r="E1125" s="5" t="s">
        <v>8</v>
      </c>
    </row>
    <row r="1126" spans="1:5">
      <c r="A1126" s="5">
        <v>1124</v>
      </c>
      <c r="B1126" s="5" t="str">
        <f>"李经宁"</f>
        <v>李经宁</v>
      </c>
      <c r="C1126" s="5" t="str">
        <f>"757920250330112239102547"</f>
        <v>757920250330112239102547</v>
      </c>
      <c r="D1126" s="5" t="str">
        <f>"501"</f>
        <v>501</v>
      </c>
      <c r="E1126" s="5" t="s">
        <v>8</v>
      </c>
    </row>
    <row r="1127" spans="1:5">
      <c r="A1127" s="5">
        <v>1125</v>
      </c>
      <c r="B1127" s="5" t="str">
        <f>"邓霖"</f>
        <v>邓霖</v>
      </c>
      <c r="C1127" s="5" t="str">
        <f>"757920250330111831102544"</f>
        <v>757920250330111831102544</v>
      </c>
      <c r="D1127" s="5" t="str">
        <f>"201"</f>
        <v>201</v>
      </c>
      <c r="E1127" s="5" t="s">
        <v>6</v>
      </c>
    </row>
    <row r="1128" spans="1:5">
      <c r="A1128" s="5">
        <v>1126</v>
      </c>
      <c r="B1128" s="5" t="str">
        <f>"王萍"</f>
        <v>王萍</v>
      </c>
      <c r="C1128" s="5" t="str">
        <f>"757920250330105014102492"</f>
        <v>757920250330105014102492</v>
      </c>
      <c r="D1128" s="5" t="str">
        <f>"201"</f>
        <v>201</v>
      </c>
      <c r="E1128" s="5" t="s">
        <v>6</v>
      </c>
    </row>
    <row r="1129" spans="1:5">
      <c r="A1129" s="5">
        <v>1127</v>
      </c>
      <c r="B1129" s="5" t="str">
        <f>"陈钰茹"</f>
        <v>陈钰茹</v>
      </c>
      <c r="C1129" s="5" t="str">
        <f>"757920250330113142102559"</f>
        <v>757920250330113142102559</v>
      </c>
      <c r="D1129" s="5" t="str">
        <f>"501"</f>
        <v>501</v>
      </c>
      <c r="E1129" s="5" t="s">
        <v>8</v>
      </c>
    </row>
    <row r="1130" spans="1:5">
      <c r="A1130" s="5">
        <v>1128</v>
      </c>
      <c r="B1130" s="5" t="str">
        <f>"王梦茹"</f>
        <v>王梦茹</v>
      </c>
      <c r="C1130" s="5" t="str">
        <f>"757920250330105619102507"</f>
        <v>757920250330105619102507</v>
      </c>
      <c r="D1130" s="5" t="str">
        <f>"201"</f>
        <v>201</v>
      </c>
      <c r="E1130" s="5" t="s">
        <v>6</v>
      </c>
    </row>
    <row r="1131" spans="1:5">
      <c r="A1131" s="5">
        <v>1129</v>
      </c>
      <c r="B1131" s="5" t="str">
        <f>"黄业彬"</f>
        <v>黄业彬</v>
      </c>
      <c r="C1131" s="5" t="str">
        <f>"757920250330113345102563"</f>
        <v>757920250330113345102563</v>
      </c>
      <c r="D1131" s="5" t="str">
        <f>"201"</f>
        <v>201</v>
      </c>
      <c r="E1131" s="5" t="s">
        <v>6</v>
      </c>
    </row>
    <row r="1132" spans="1:5">
      <c r="A1132" s="5">
        <v>1130</v>
      </c>
      <c r="B1132" s="5" t="str">
        <f>"洪苗"</f>
        <v>洪苗</v>
      </c>
      <c r="C1132" s="5" t="str">
        <f>"757920250329221410102106"</f>
        <v>757920250329221410102106</v>
      </c>
      <c r="D1132" s="5" t="str">
        <f>"201"</f>
        <v>201</v>
      </c>
      <c r="E1132" s="5" t="s">
        <v>6</v>
      </c>
    </row>
    <row r="1133" spans="1:5">
      <c r="A1133" s="5">
        <v>1131</v>
      </c>
      <c r="B1133" s="5" t="str">
        <f>"冯小倩"</f>
        <v>冯小倩</v>
      </c>
      <c r="C1133" s="5" t="str">
        <f>"75792025032716395388810"</f>
        <v>75792025032716395388810</v>
      </c>
      <c r="D1133" s="5" t="str">
        <f>"501"</f>
        <v>501</v>
      </c>
      <c r="E1133" s="5" t="s">
        <v>8</v>
      </c>
    </row>
    <row r="1134" spans="1:5">
      <c r="A1134" s="5">
        <v>1132</v>
      </c>
      <c r="B1134" s="5" t="str">
        <f>"符传彦"</f>
        <v>符传彦</v>
      </c>
      <c r="C1134" s="5" t="str">
        <f>"757920250330115317102588"</f>
        <v>757920250330115317102588</v>
      </c>
      <c r="D1134" s="5" t="str">
        <f>"201"</f>
        <v>201</v>
      </c>
      <c r="E1134" s="5" t="s">
        <v>6</v>
      </c>
    </row>
    <row r="1135" spans="1:5">
      <c r="A1135" s="5">
        <v>1133</v>
      </c>
      <c r="B1135" s="5" t="str">
        <f>"黄甫杰"</f>
        <v>黄甫杰</v>
      </c>
      <c r="C1135" s="5" t="str">
        <f>"757920250330115606102593"</f>
        <v>757920250330115606102593</v>
      </c>
      <c r="D1135" s="5" t="str">
        <f>"201"</f>
        <v>201</v>
      </c>
      <c r="E1135" s="5" t="s">
        <v>6</v>
      </c>
    </row>
    <row r="1136" spans="1:5">
      <c r="A1136" s="5">
        <v>1134</v>
      </c>
      <c r="B1136" s="5" t="str">
        <f>"蔡静"</f>
        <v>蔡静</v>
      </c>
      <c r="C1136" s="5" t="str">
        <f>"757920250330115107102584"</f>
        <v>757920250330115107102584</v>
      </c>
      <c r="D1136" s="5" t="str">
        <f>"201"</f>
        <v>201</v>
      </c>
      <c r="E1136" s="5" t="s">
        <v>6</v>
      </c>
    </row>
    <row r="1137" spans="1:5">
      <c r="A1137" s="5">
        <v>1135</v>
      </c>
      <c r="B1137" s="5" t="str">
        <f>"曾妍"</f>
        <v>曾妍</v>
      </c>
      <c r="C1137" s="5" t="str">
        <f>"757920250330010458102274"</f>
        <v>757920250330010458102274</v>
      </c>
      <c r="D1137" s="5" t="str">
        <f>"501"</f>
        <v>501</v>
      </c>
      <c r="E1137" s="5" t="s">
        <v>8</v>
      </c>
    </row>
    <row r="1138" spans="1:5">
      <c r="A1138" s="5">
        <v>1136</v>
      </c>
      <c r="B1138" s="5" t="str">
        <f>"王勃强"</f>
        <v>王勃强</v>
      </c>
      <c r="C1138" s="5" t="str">
        <f>"757920250330121703102629"</f>
        <v>757920250330121703102629</v>
      </c>
      <c r="D1138" s="5" t="str">
        <f>"501"</f>
        <v>501</v>
      </c>
      <c r="E1138" s="5" t="s">
        <v>8</v>
      </c>
    </row>
    <row r="1139" spans="1:5">
      <c r="A1139" s="5">
        <v>1137</v>
      </c>
      <c r="B1139" s="5" t="str">
        <f>"张玉冰"</f>
        <v>张玉冰</v>
      </c>
      <c r="C1139" s="5" t="str">
        <f>"757920250330123402102661"</f>
        <v>757920250330123402102661</v>
      </c>
      <c r="D1139" s="5" t="str">
        <f>"201"</f>
        <v>201</v>
      </c>
      <c r="E1139" s="5" t="s">
        <v>6</v>
      </c>
    </row>
    <row r="1140" spans="1:5">
      <c r="A1140" s="5">
        <v>1138</v>
      </c>
      <c r="B1140" s="5" t="str">
        <f>"曾婉"</f>
        <v>曾婉</v>
      </c>
      <c r="C1140" s="5" t="str">
        <f>"757920250330122526102646"</f>
        <v>757920250330122526102646</v>
      </c>
      <c r="D1140" s="5" t="str">
        <f>"201"</f>
        <v>201</v>
      </c>
      <c r="E1140" s="5" t="s">
        <v>6</v>
      </c>
    </row>
    <row r="1141" spans="1:5">
      <c r="A1141" s="5">
        <v>1139</v>
      </c>
      <c r="B1141" s="5" t="str">
        <f>"徐佳扬"</f>
        <v>徐佳扬</v>
      </c>
      <c r="C1141" s="5" t="str">
        <f>"757920250330124006102671"</f>
        <v>757920250330124006102671</v>
      </c>
      <c r="D1141" s="5" t="str">
        <f>"201"</f>
        <v>201</v>
      </c>
      <c r="E1141" s="5" t="s">
        <v>6</v>
      </c>
    </row>
    <row r="1142" spans="1:5">
      <c r="A1142" s="5">
        <v>1140</v>
      </c>
      <c r="B1142" s="5" t="str">
        <f>"蔡汝豪"</f>
        <v>蔡汝豪</v>
      </c>
      <c r="C1142" s="5" t="str">
        <f>"757920250330124019102673"</f>
        <v>757920250330124019102673</v>
      </c>
      <c r="D1142" s="5" t="str">
        <f>"201"</f>
        <v>201</v>
      </c>
      <c r="E1142" s="5" t="s">
        <v>6</v>
      </c>
    </row>
    <row r="1143" spans="1:5">
      <c r="A1143" s="5">
        <v>1141</v>
      </c>
      <c r="B1143" s="5" t="str">
        <f>"何运江"</f>
        <v>何运江</v>
      </c>
      <c r="C1143" s="5" t="str">
        <f>"757920250329210303101956"</f>
        <v>757920250329210303101956</v>
      </c>
      <c r="D1143" s="5" t="str">
        <f>"501"</f>
        <v>501</v>
      </c>
      <c r="E1143" s="5" t="s">
        <v>8</v>
      </c>
    </row>
    <row r="1144" spans="1:5">
      <c r="A1144" s="5">
        <v>1142</v>
      </c>
      <c r="B1144" s="5" t="str">
        <f>"刘湘湘"</f>
        <v>刘湘湘</v>
      </c>
      <c r="C1144" s="5" t="str">
        <f>"757920250330130612102716"</f>
        <v>757920250330130612102716</v>
      </c>
      <c r="D1144" s="5" t="str">
        <f>"201"</f>
        <v>201</v>
      </c>
      <c r="E1144" s="5" t="s">
        <v>6</v>
      </c>
    </row>
    <row r="1145" spans="1:5">
      <c r="A1145" s="5">
        <v>1143</v>
      </c>
      <c r="B1145" s="5" t="str">
        <f>"邱金平"</f>
        <v>邱金平</v>
      </c>
      <c r="C1145" s="5" t="str">
        <f>"757920250330125717102702"</f>
        <v>757920250330125717102702</v>
      </c>
      <c r="D1145" s="5" t="str">
        <f>"501"</f>
        <v>501</v>
      </c>
      <c r="E1145" s="5" t="s">
        <v>8</v>
      </c>
    </row>
    <row r="1146" spans="1:5">
      <c r="A1146" s="5">
        <v>1144</v>
      </c>
      <c r="B1146" s="5" t="str">
        <f>"何希泓"</f>
        <v>何希泓</v>
      </c>
      <c r="C1146" s="5" t="str">
        <f>"757920250330084925102335"</f>
        <v>757920250330084925102335</v>
      </c>
      <c r="D1146" s="5" t="str">
        <f>"201"</f>
        <v>201</v>
      </c>
      <c r="E1146" s="5" t="s">
        <v>6</v>
      </c>
    </row>
    <row r="1147" spans="1:5">
      <c r="A1147" s="5">
        <v>1145</v>
      </c>
      <c r="B1147" s="5" t="str">
        <f>"王晓菲"</f>
        <v>王晓菲</v>
      </c>
      <c r="C1147" s="5" t="str">
        <f>"757920250330131532102737"</f>
        <v>757920250330131532102737</v>
      </c>
      <c r="D1147" s="5" t="str">
        <f>"501"</f>
        <v>501</v>
      </c>
      <c r="E1147" s="5" t="s">
        <v>8</v>
      </c>
    </row>
    <row r="1148" spans="1:5">
      <c r="A1148" s="5">
        <v>1146</v>
      </c>
      <c r="B1148" s="5" t="str">
        <f>"袁源"</f>
        <v>袁源</v>
      </c>
      <c r="C1148" s="5" t="str">
        <f>"75792025032810362298098"</f>
        <v>75792025032810362298098</v>
      </c>
      <c r="D1148" s="5" t="str">
        <f>"201"</f>
        <v>201</v>
      </c>
      <c r="E1148" s="5" t="s">
        <v>6</v>
      </c>
    </row>
    <row r="1149" spans="1:5">
      <c r="A1149" s="5">
        <v>1147</v>
      </c>
      <c r="B1149" s="5" t="str">
        <f>"李露"</f>
        <v>李露</v>
      </c>
      <c r="C1149" s="5" t="str">
        <f>"757920250330125550102701"</f>
        <v>757920250330125550102701</v>
      </c>
      <c r="D1149" s="5" t="str">
        <f>"501"</f>
        <v>501</v>
      </c>
      <c r="E1149" s="5" t="s">
        <v>8</v>
      </c>
    </row>
    <row r="1150" spans="1:5">
      <c r="A1150" s="5">
        <v>1148</v>
      </c>
      <c r="B1150" s="5" t="str">
        <f>"蔡亲龙"</f>
        <v>蔡亲龙</v>
      </c>
      <c r="C1150" s="5" t="str">
        <f>"75792025032512043769049"</f>
        <v>75792025032512043769049</v>
      </c>
      <c r="D1150" s="5" t="str">
        <f>"101"</f>
        <v>101</v>
      </c>
      <c r="E1150" s="5" t="s">
        <v>7</v>
      </c>
    </row>
    <row r="1151" spans="1:5">
      <c r="A1151" s="5">
        <v>1149</v>
      </c>
      <c r="B1151" s="5" t="str">
        <f>"曾静"</f>
        <v>曾静</v>
      </c>
      <c r="C1151" s="5" t="str">
        <f>"757920250330131128102724"</f>
        <v>757920250330131128102724</v>
      </c>
      <c r="D1151" s="5" t="str">
        <f>"501"</f>
        <v>501</v>
      </c>
      <c r="E1151" s="5" t="s">
        <v>8</v>
      </c>
    </row>
    <row r="1152" spans="1:5">
      <c r="A1152" s="5">
        <v>1150</v>
      </c>
      <c r="B1152" s="5" t="str">
        <f>"黄赞鸿"</f>
        <v>黄赞鸿</v>
      </c>
      <c r="C1152" s="5" t="str">
        <f>"757920250330124653102688"</f>
        <v>757920250330124653102688</v>
      </c>
      <c r="D1152" s="5" t="str">
        <f>"201"</f>
        <v>201</v>
      </c>
      <c r="E1152" s="5" t="s">
        <v>6</v>
      </c>
    </row>
    <row r="1153" spans="1:5">
      <c r="A1153" s="5">
        <v>1151</v>
      </c>
      <c r="B1153" s="5" t="str">
        <f>"陈家璇"</f>
        <v>陈家璇</v>
      </c>
      <c r="C1153" s="5" t="str">
        <f>"757920250330114310102576"</f>
        <v>757920250330114310102576</v>
      </c>
      <c r="D1153" s="5" t="str">
        <f>"201"</f>
        <v>201</v>
      </c>
      <c r="E1153" s="5" t="s">
        <v>6</v>
      </c>
    </row>
    <row r="1154" spans="1:5">
      <c r="A1154" s="5">
        <v>1152</v>
      </c>
      <c r="B1154" s="5" t="str">
        <f>"李丽菲"</f>
        <v>李丽菲</v>
      </c>
      <c r="C1154" s="5" t="str">
        <f>"757920250329221609102110"</f>
        <v>757920250329221609102110</v>
      </c>
      <c r="D1154" s="5" t="str">
        <f>"501"</f>
        <v>501</v>
      </c>
      <c r="E1154" s="5" t="s">
        <v>8</v>
      </c>
    </row>
    <row r="1155" spans="1:5">
      <c r="A1155" s="5">
        <v>1153</v>
      </c>
      <c r="B1155" s="5" t="str">
        <f>"杨浪"</f>
        <v>杨浪</v>
      </c>
      <c r="C1155" s="5" t="str">
        <f>"75792025032600204776927"</f>
        <v>75792025032600204776927</v>
      </c>
      <c r="D1155" s="5" t="str">
        <f>"201"</f>
        <v>201</v>
      </c>
      <c r="E1155" s="5" t="s">
        <v>6</v>
      </c>
    </row>
    <row r="1156" spans="1:5">
      <c r="A1156" s="5">
        <v>1154</v>
      </c>
      <c r="B1156" s="5" t="str">
        <f>"王叶茜"</f>
        <v>王叶茜</v>
      </c>
      <c r="C1156" s="5" t="str">
        <f>"757920250330123034102653"</f>
        <v>757920250330123034102653</v>
      </c>
      <c r="D1156" s="5" t="str">
        <f>"501"</f>
        <v>501</v>
      </c>
      <c r="E1156" s="5" t="s">
        <v>8</v>
      </c>
    </row>
    <row r="1157" spans="1:5">
      <c r="A1157" s="5">
        <v>1155</v>
      </c>
      <c r="B1157" s="5" t="str">
        <f>"王丽绢"</f>
        <v>王丽绢</v>
      </c>
      <c r="C1157" s="5" t="str">
        <f>"757920250330141028102833"</f>
        <v>757920250330141028102833</v>
      </c>
      <c r="D1157" s="5" t="str">
        <f>"201"</f>
        <v>201</v>
      </c>
      <c r="E1157" s="5" t="s">
        <v>6</v>
      </c>
    </row>
    <row r="1158" spans="1:5">
      <c r="A1158" s="5">
        <v>1156</v>
      </c>
      <c r="B1158" s="5" t="str">
        <f>"符静"</f>
        <v>符静</v>
      </c>
      <c r="C1158" s="5" t="str">
        <f>"757920250330135933102808"</f>
        <v>757920250330135933102808</v>
      </c>
      <c r="D1158" s="5" t="str">
        <f>"501"</f>
        <v>501</v>
      </c>
      <c r="E1158" s="5" t="s">
        <v>8</v>
      </c>
    </row>
    <row r="1159" spans="1:5">
      <c r="A1159" s="5">
        <v>1157</v>
      </c>
      <c r="B1159" s="5" t="str">
        <f>"曾永红"</f>
        <v>曾永红</v>
      </c>
      <c r="C1159" s="5" t="str">
        <f>"757920250330135145102796"</f>
        <v>757920250330135145102796</v>
      </c>
      <c r="D1159" s="5" t="str">
        <f>"501"</f>
        <v>501</v>
      </c>
      <c r="E1159" s="5" t="s">
        <v>8</v>
      </c>
    </row>
    <row r="1160" spans="1:5">
      <c r="A1160" s="5">
        <v>1158</v>
      </c>
      <c r="B1160" s="5" t="str">
        <f>"莫凡"</f>
        <v>莫凡</v>
      </c>
      <c r="C1160" s="5" t="str">
        <f>"757920250330140516102820"</f>
        <v>757920250330140516102820</v>
      </c>
      <c r="D1160" s="5" t="str">
        <f>"501"</f>
        <v>501</v>
      </c>
      <c r="E1160" s="5" t="s">
        <v>8</v>
      </c>
    </row>
    <row r="1161" spans="1:5">
      <c r="A1161" s="5">
        <v>1159</v>
      </c>
      <c r="B1161" s="5" t="str">
        <f>"陈晶敏"</f>
        <v>陈晶敏</v>
      </c>
      <c r="C1161" s="5" t="str">
        <f>"757920250330110615102520"</f>
        <v>757920250330110615102520</v>
      </c>
      <c r="D1161" s="5" t="str">
        <f>"201"</f>
        <v>201</v>
      </c>
      <c r="E1161" s="5" t="s">
        <v>6</v>
      </c>
    </row>
    <row r="1162" spans="1:5">
      <c r="A1162" s="5">
        <v>1160</v>
      </c>
      <c r="B1162" s="5" t="str">
        <f>"王羽桐"</f>
        <v>王羽桐</v>
      </c>
      <c r="C1162" s="5" t="str">
        <f>"757920250330134210102780"</f>
        <v>757920250330134210102780</v>
      </c>
      <c r="D1162" s="5" t="str">
        <f>"201"</f>
        <v>201</v>
      </c>
      <c r="E1162" s="5" t="s">
        <v>6</v>
      </c>
    </row>
    <row r="1163" spans="1:5">
      <c r="A1163" s="5">
        <v>1161</v>
      </c>
      <c r="B1163" s="5" t="str">
        <f>"梁紫欣"</f>
        <v>梁紫欣</v>
      </c>
      <c r="C1163" s="5" t="str">
        <f>"757920250330135143102795"</f>
        <v>757920250330135143102795</v>
      </c>
      <c r="D1163" s="5" t="str">
        <f>"501"</f>
        <v>501</v>
      </c>
      <c r="E1163" s="5" t="s">
        <v>8</v>
      </c>
    </row>
    <row r="1164" spans="1:5">
      <c r="A1164" s="5">
        <v>1162</v>
      </c>
      <c r="B1164" s="5" t="str">
        <f>"李科恒"</f>
        <v>李科恒</v>
      </c>
      <c r="C1164" s="5" t="str">
        <f>"757920250330143531102880"</f>
        <v>757920250330143531102880</v>
      </c>
      <c r="D1164" s="5" t="str">
        <f>"201"</f>
        <v>201</v>
      </c>
      <c r="E1164" s="5" t="s">
        <v>6</v>
      </c>
    </row>
    <row r="1165" spans="1:5">
      <c r="A1165" s="5">
        <v>1163</v>
      </c>
      <c r="B1165" s="5" t="str">
        <f>"王丹妮"</f>
        <v>王丹妮</v>
      </c>
      <c r="C1165" s="5" t="str">
        <f>"757920250330144837102911"</f>
        <v>757920250330144837102911</v>
      </c>
      <c r="D1165" s="5" t="str">
        <f>"201"</f>
        <v>201</v>
      </c>
      <c r="E1165" s="5" t="s">
        <v>6</v>
      </c>
    </row>
    <row r="1166" spans="1:5">
      <c r="A1166" s="5">
        <v>1164</v>
      </c>
      <c r="B1166" s="5" t="str">
        <f>"张昌信"</f>
        <v>张昌信</v>
      </c>
      <c r="C1166" s="5" t="str">
        <f>"757920250330142207102854"</f>
        <v>757920250330142207102854</v>
      </c>
      <c r="D1166" s="5" t="str">
        <f>"201"</f>
        <v>201</v>
      </c>
      <c r="E1166" s="5" t="s">
        <v>6</v>
      </c>
    </row>
    <row r="1167" spans="1:5">
      <c r="A1167" s="5">
        <v>1165</v>
      </c>
      <c r="B1167" s="5" t="str">
        <f>"吴阿明"</f>
        <v>吴阿明</v>
      </c>
      <c r="C1167" s="5" t="str">
        <f>"757920250330142327102859"</f>
        <v>757920250330142327102859</v>
      </c>
      <c r="D1167" s="5" t="str">
        <f>"501"</f>
        <v>501</v>
      </c>
      <c r="E1167" s="5" t="s">
        <v>8</v>
      </c>
    </row>
    <row r="1168" spans="1:5">
      <c r="A1168" s="5">
        <v>1166</v>
      </c>
      <c r="B1168" s="5" t="str">
        <f>"李妍"</f>
        <v>李妍</v>
      </c>
      <c r="C1168" s="5" t="str">
        <f>"757920250330144759102909"</f>
        <v>757920250330144759102909</v>
      </c>
      <c r="D1168" s="5" t="str">
        <f>"201"</f>
        <v>201</v>
      </c>
      <c r="E1168" s="5" t="s">
        <v>6</v>
      </c>
    </row>
    <row r="1169" spans="1:5">
      <c r="A1169" s="5">
        <v>1167</v>
      </c>
      <c r="B1169" s="5" t="str">
        <f>"陈德琛"</f>
        <v>陈德琛</v>
      </c>
      <c r="C1169" s="5" t="str">
        <f>"757920250330143237102873"</f>
        <v>757920250330143237102873</v>
      </c>
      <c r="D1169" s="5" t="str">
        <f>"501"</f>
        <v>501</v>
      </c>
      <c r="E1169" s="5" t="s">
        <v>8</v>
      </c>
    </row>
    <row r="1170" spans="1:5">
      <c r="A1170" s="5">
        <v>1168</v>
      </c>
      <c r="B1170" s="5" t="str">
        <f>"王世鑫"</f>
        <v>王世鑫</v>
      </c>
      <c r="C1170" s="5" t="str">
        <f>"757920250330150537102941"</f>
        <v>757920250330150537102941</v>
      </c>
      <c r="D1170" s="5" t="str">
        <f>"501"</f>
        <v>501</v>
      </c>
      <c r="E1170" s="5" t="s">
        <v>8</v>
      </c>
    </row>
    <row r="1171" spans="1:5">
      <c r="A1171" s="5">
        <v>1169</v>
      </c>
      <c r="B1171" s="5" t="str">
        <f>"吴祖全"</f>
        <v>吴祖全</v>
      </c>
      <c r="C1171" s="5" t="str">
        <f>"757920250330120231102610"</f>
        <v>757920250330120231102610</v>
      </c>
      <c r="D1171" s="5" t="str">
        <f>"501"</f>
        <v>501</v>
      </c>
      <c r="E1171" s="5" t="s">
        <v>8</v>
      </c>
    </row>
    <row r="1172" spans="1:5">
      <c r="A1172" s="5">
        <v>1170</v>
      </c>
      <c r="B1172" s="5" t="str">
        <f>"符红钰"</f>
        <v>符红钰</v>
      </c>
      <c r="C1172" s="5" t="str">
        <f>"757920250330144213102893"</f>
        <v>757920250330144213102893</v>
      </c>
      <c r="D1172" s="5" t="str">
        <f>"501"</f>
        <v>501</v>
      </c>
      <c r="E1172" s="5" t="s">
        <v>8</v>
      </c>
    </row>
    <row r="1173" spans="1:5">
      <c r="A1173" s="5">
        <v>1171</v>
      </c>
      <c r="B1173" s="5" t="str">
        <f>"韦传周"</f>
        <v>韦传周</v>
      </c>
      <c r="C1173" s="5" t="str">
        <f>"757920250330131942102745"</f>
        <v>757920250330131942102745</v>
      </c>
      <c r="D1173" s="5" t="str">
        <f>"501"</f>
        <v>501</v>
      </c>
      <c r="E1173" s="5" t="s">
        <v>8</v>
      </c>
    </row>
    <row r="1174" spans="1:5">
      <c r="A1174" s="5">
        <v>1172</v>
      </c>
      <c r="B1174" s="5" t="str">
        <f>"黄泽兴"</f>
        <v>黄泽兴</v>
      </c>
      <c r="C1174" s="5" t="str">
        <f>"757920250330150745102946"</f>
        <v>757920250330150745102946</v>
      </c>
      <c r="D1174" s="5" t="str">
        <f>"201"</f>
        <v>201</v>
      </c>
      <c r="E1174" s="5" t="s">
        <v>6</v>
      </c>
    </row>
    <row r="1175" spans="1:5">
      <c r="A1175" s="5">
        <v>1173</v>
      </c>
      <c r="B1175" s="5" t="str">
        <f>"李春梅"</f>
        <v>李春梅</v>
      </c>
      <c r="C1175" s="5" t="str">
        <f>"757920250330150459102939"</f>
        <v>757920250330150459102939</v>
      </c>
      <c r="D1175" s="5" t="str">
        <f>"501"</f>
        <v>501</v>
      </c>
      <c r="E1175" s="5" t="s">
        <v>8</v>
      </c>
    </row>
    <row r="1176" spans="1:5">
      <c r="A1176" s="5">
        <v>1174</v>
      </c>
      <c r="B1176" s="5" t="str">
        <f>"廖奕杰"</f>
        <v>廖奕杰</v>
      </c>
      <c r="C1176" s="5" t="str">
        <f>"757920250330144627102904"</f>
        <v>757920250330144627102904</v>
      </c>
      <c r="D1176" s="5" t="str">
        <f>"201"</f>
        <v>201</v>
      </c>
      <c r="E1176" s="5" t="s">
        <v>6</v>
      </c>
    </row>
    <row r="1177" spans="1:5">
      <c r="A1177" s="5">
        <v>1175</v>
      </c>
      <c r="B1177" s="5" t="str">
        <f>"曾芝兰"</f>
        <v>曾芝兰</v>
      </c>
      <c r="C1177" s="5" t="str">
        <f>"757920250329220102102079"</f>
        <v>757920250329220102102079</v>
      </c>
      <c r="D1177" s="5" t="str">
        <f>"501"</f>
        <v>501</v>
      </c>
      <c r="E1177" s="5" t="s">
        <v>8</v>
      </c>
    </row>
    <row r="1178" spans="1:5">
      <c r="A1178" s="5">
        <v>1176</v>
      </c>
      <c r="B1178" s="5" t="str">
        <f>"吴柏沙"</f>
        <v>吴柏沙</v>
      </c>
      <c r="C1178" s="5" t="str">
        <f>"757920250330154225102991"</f>
        <v>757920250330154225102991</v>
      </c>
      <c r="D1178" s="5" t="str">
        <f>"201"</f>
        <v>201</v>
      </c>
      <c r="E1178" s="5" t="s">
        <v>6</v>
      </c>
    </row>
    <row r="1179" spans="1:5">
      <c r="A1179" s="5">
        <v>1177</v>
      </c>
      <c r="B1179" s="5" t="str">
        <f>"李日林"</f>
        <v>李日林</v>
      </c>
      <c r="C1179" s="5" t="str">
        <f>"757920250330150525102940"</f>
        <v>757920250330150525102940</v>
      </c>
      <c r="D1179" s="5" t="str">
        <f>"501"</f>
        <v>501</v>
      </c>
      <c r="E1179" s="5" t="s">
        <v>8</v>
      </c>
    </row>
    <row r="1180" spans="1:5">
      <c r="A1180" s="5">
        <v>1178</v>
      </c>
      <c r="B1180" s="5" t="str">
        <f>"吴小丽"</f>
        <v>吴小丽</v>
      </c>
      <c r="C1180" s="5" t="str">
        <f>"757920250330154425102998"</f>
        <v>757920250330154425102998</v>
      </c>
      <c r="D1180" s="5" t="str">
        <f>"201"</f>
        <v>201</v>
      </c>
      <c r="E1180" s="5" t="s">
        <v>6</v>
      </c>
    </row>
    <row r="1181" spans="1:5">
      <c r="A1181" s="5">
        <v>1179</v>
      </c>
      <c r="B1181" s="5" t="str">
        <f>"李冰"</f>
        <v>李冰</v>
      </c>
      <c r="C1181" s="5" t="str">
        <f>"757920250330155223103012"</f>
        <v>757920250330155223103012</v>
      </c>
      <c r="D1181" s="5" t="str">
        <f>"501"</f>
        <v>501</v>
      </c>
      <c r="E1181" s="5" t="s">
        <v>8</v>
      </c>
    </row>
    <row r="1182" spans="1:5">
      <c r="A1182" s="5">
        <v>1180</v>
      </c>
      <c r="B1182" s="5" t="str">
        <f>"耿若瑶"</f>
        <v>耿若瑶</v>
      </c>
      <c r="C1182" s="5" t="str">
        <f>"757920250330160252103034"</f>
        <v>757920250330160252103034</v>
      </c>
      <c r="D1182" s="5" t="str">
        <f>"201"</f>
        <v>201</v>
      </c>
      <c r="E1182" s="5" t="s">
        <v>6</v>
      </c>
    </row>
    <row r="1183" spans="1:5">
      <c r="A1183" s="5">
        <v>1181</v>
      </c>
      <c r="B1183" s="5" t="str">
        <f>"梁居丰"</f>
        <v>梁居丰</v>
      </c>
      <c r="C1183" s="5" t="str">
        <f>"757920250330161150103052"</f>
        <v>757920250330161150103052</v>
      </c>
      <c r="D1183" s="5" t="str">
        <f>"201"</f>
        <v>201</v>
      </c>
      <c r="E1183" s="5" t="s">
        <v>6</v>
      </c>
    </row>
    <row r="1184" spans="1:5">
      <c r="A1184" s="5">
        <v>1182</v>
      </c>
      <c r="B1184" s="5" t="str">
        <f>"李媚"</f>
        <v>李媚</v>
      </c>
      <c r="C1184" s="5" t="str">
        <f>"757920250330162119103076"</f>
        <v>757920250330162119103076</v>
      </c>
      <c r="D1184" s="5" t="str">
        <f>"201"</f>
        <v>201</v>
      </c>
      <c r="E1184" s="5" t="s">
        <v>6</v>
      </c>
    </row>
    <row r="1185" spans="1:5">
      <c r="A1185" s="5">
        <v>1183</v>
      </c>
      <c r="B1185" s="5" t="str">
        <f>"李小燕"</f>
        <v>李小燕</v>
      </c>
      <c r="C1185" s="5" t="str">
        <f>"757920250330144057102891"</f>
        <v>757920250330144057102891</v>
      </c>
      <c r="D1185" s="5" t="str">
        <f>"501"</f>
        <v>501</v>
      </c>
      <c r="E1185" s="5" t="s">
        <v>8</v>
      </c>
    </row>
  </sheetData>
  <mergeCells count="1">
    <mergeCell ref="A1:E1"/>
  </mergeCells>
  <pageMargins left="0.7" right="0.7" top="0.75" bottom="0.75" header="0.3" footer="0.3"/>
  <pageSetup paperSize="9" orientation="portrait"/>
  <headerFooter/>
  <ignoredErrors>
    <ignoredError sqref="D1121 D1129:D1133 D1143:D1156 D1157:D1168 D1174:D1181 D1091:D1105 D1070:D1084 D1048:D1065 D1029:D1043 D1011:D1021 D990:D999 D983 D945:D958 D926:D935 D910:D918 D894:D905 D875:D880 D858:D870 D832:D851 D813:D828 D795:D810 D13:D27 D33:D36 D47:D53 D59:D62 D74:D79 D81 D89:D91 D99:D105 D108:D113 D119:D124 D134:D146 D150:D157 D174:D184 D189:D198 D205 D224 D235:D237 D243:D251 D257:D260 D265:D277 D287 D295:D300 D308:D322 D323:D330 D335:D363 D369:D384 D394:D406 D418:D428 D435:D445 D461:D492 D495:D517 D519:D536 D550:D565 D572:D595 D597:D618 D626:D637 D650:D657 D663:D678 D691:D7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7579_67ea0abe46719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D</dc:creator>
  <cp:lastModifiedBy>Administrator</cp:lastModifiedBy>
  <dcterms:created xsi:type="dcterms:W3CDTF">2025-03-31T03:27:00Z</dcterms:created>
  <dcterms:modified xsi:type="dcterms:W3CDTF">2025-04-01T10:18:16Z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413938970689479786B7125CCA4B33AA_13</vt:lpwstr>
  </property>
  <property fmtid="{D5CDD505-2E9C-101B-9397-08002B2CF9AE}" pid="3" name="KSOProductBuildVer">
    <vt:lpwstr>2052-11.8.2.8411</vt:lpwstr>
  </property>
</Properties>
</file>